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firstSheet="5" activeTab="7"/>
  </bookViews>
  <sheets>
    <sheet name="Africa" sheetId="1" r:id="rId1"/>
    <sheet name="Africa (2)" sheetId="2" r:id="rId2"/>
    <sheet name="ASPAC" sheetId="3" r:id="rId3"/>
    <sheet name="ASPAC (2)" sheetId="4" r:id="rId4"/>
    <sheet name="Arab" sheetId="5" r:id="rId5"/>
    <sheet name="Arab (2)" sheetId="6" r:id="rId6"/>
    <sheet name="LAC" sheetId="7" r:id="rId7"/>
    <sheet name="LAC (2)" sheetId="8" r:id="rId8"/>
    <sheet name="Sheet6" sheetId="9" r:id="rId9"/>
    <sheet name="Sheet5" sheetId="10" r:id="rId10"/>
    <sheet name="Sheet4" sheetId="11" r:id="rId11"/>
    <sheet name="Sheet3" sheetId="12" r:id="rId12"/>
    <sheet name="Sheet2" sheetId="13" r:id="rId13"/>
  </sheets>
  <definedNames>
    <definedName name="_xlnm.Print_Area" localSheetId="6">'LAC'!$A$1:$J$117</definedName>
    <definedName name="_xlnm.Print_Titles" localSheetId="0">'Africa'!$1:$3</definedName>
    <definedName name="_xlnm.Print_Titles" localSheetId="1">'Africa (2)'!$1:$3</definedName>
    <definedName name="_xlnm.Print_Titles" localSheetId="4">'Arab'!$1:$3</definedName>
    <definedName name="_xlnm.Print_Titles" localSheetId="5">'Arab (2)'!$1:$3</definedName>
    <definedName name="_xlnm.Print_Titles" localSheetId="2">'ASPAC'!$1:$3</definedName>
    <definedName name="_xlnm.Print_Titles" localSheetId="6">'LAC'!$1:$3</definedName>
    <definedName name="_xlnm.Print_Titles" localSheetId="7">'LAC (2)'!$1:$3</definedName>
  </definedNames>
  <calcPr fullCalcOnLoad="1"/>
</workbook>
</file>

<file path=xl/comments1.xml><?xml version="1.0" encoding="utf-8"?>
<comments xmlns="http://schemas.openxmlformats.org/spreadsheetml/2006/main">
  <authors>
    <author>WICKREMASINGHE</author>
  </authors>
  <commentList>
    <comment ref="B61" authorId="0">
      <text>
        <r>
          <rPr>
            <b/>
            <sz val="8"/>
            <rFont val="Tahoma"/>
            <family val="0"/>
          </rPr>
          <t>WICKREMASINGHE:</t>
        </r>
        <r>
          <rPr>
            <sz val="8"/>
            <rFont val="Tahoma"/>
            <family val="0"/>
          </rPr>
          <t xml:space="preserve">
Addition by the Africa Bureau - 26 Mar 99</t>
        </r>
      </text>
    </comment>
  </commentList>
</comments>
</file>

<file path=xl/comments3.xml><?xml version="1.0" encoding="utf-8"?>
<comments xmlns="http://schemas.openxmlformats.org/spreadsheetml/2006/main">
  <authors>
    <author>WICKREMASINGHE</author>
  </authors>
  <commentList>
    <comment ref="I5" authorId="0">
      <text>
        <r>
          <rPr>
            <b/>
            <sz val="8"/>
            <rFont val="Tahoma"/>
            <family val="0"/>
          </rPr>
          <t>WICKREMASINGHE:</t>
        </r>
        <r>
          <rPr>
            <sz val="8"/>
            <rFont val="Tahoma"/>
            <family val="0"/>
          </rPr>
          <t xml:space="preserve">
Changed by RA on 16.4.99</t>
        </r>
      </text>
    </comment>
    <comment ref="B43" authorId="0">
      <text>
        <r>
          <rPr>
            <b/>
            <sz val="8"/>
            <rFont val="Tahoma"/>
            <family val="0"/>
          </rPr>
          <t>WICKREMASINGHE:</t>
        </r>
        <r>
          <rPr>
            <sz val="8"/>
            <rFont val="Tahoma"/>
            <family val="0"/>
          </rPr>
          <t xml:space="preserve">
Changed as per request:
Rowena P. 16/4/99</t>
        </r>
      </text>
    </comment>
    <comment ref="B65" authorId="0">
      <text>
        <r>
          <rPr>
            <b/>
            <sz val="8"/>
            <rFont val="Tahoma"/>
            <family val="0"/>
          </rPr>
          <t>WICKREMASINGHE:</t>
        </r>
        <r>
          <rPr>
            <sz val="8"/>
            <rFont val="Tahoma"/>
            <family val="0"/>
          </rPr>
          <t xml:space="preserve">
Change of Title of Mtg only</t>
        </r>
      </text>
    </comment>
  </commentList>
</comments>
</file>

<file path=xl/comments7.xml><?xml version="1.0" encoding="utf-8"?>
<comments xmlns="http://schemas.openxmlformats.org/spreadsheetml/2006/main">
  <authors>
    <author>WICKREMASINGHE</author>
  </authors>
  <commentList>
    <comment ref="B72" authorId="0">
      <text>
        <r>
          <rPr>
            <b/>
            <sz val="8"/>
            <rFont val="Tahoma"/>
            <family val="0"/>
          </rPr>
          <t>WICKREMASINGHE:</t>
        </r>
        <r>
          <rPr>
            <sz val="8"/>
            <rFont val="Tahoma"/>
            <family val="0"/>
          </rPr>
          <t xml:space="preserve">
In the earlier tables, this was under Guyana. In the updated ones, its been brought up here.</t>
        </r>
      </text>
    </comment>
  </commentList>
</comments>
</file>

<file path=xl/comments8.xml><?xml version="1.0" encoding="utf-8"?>
<comments xmlns="http://schemas.openxmlformats.org/spreadsheetml/2006/main">
  <authors>
    <author>WICKREMASINGHE</author>
  </authors>
  <commentList>
    <comment ref="C4" authorId="0">
      <text>
        <r>
          <rPr>
            <b/>
            <sz val="8"/>
            <rFont val="Tahoma"/>
            <family val="0"/>
          </rPr>
          <t>WICKREMASINGHE:</t>
        </r>
        <r>
          <rPr>
            <sz val="8"/>
            <rFont val="Tahoma"/>
            <family val="0"/>
          </rPr>
          <t xml:space="preserve">
In the updated tables, they have not indicated "X"s in the entire column</t>
        </r>
      </text>
    </comment>
  </commentList>
</comments>
</file>

<file path=xl/sharedStrings.xml><?xml version="1.0" encoding="utf-8"?>
<sst xmlns="http://schemas.openxmlformats.org/spreadsheetml/2006/main" count="1182" uniqueCount="555">
  <si>
    <t>Havana</t>
  </si>
  <si>
    <t>Seminar on National Capacity Building (1998)</t>
  </si>
  <si>
    <t>National Seminar on the TRIPS Agreement (1996)</t>
  </si>
  <si>
    <t>Workshop on the Legal Protection of Biotechnological Innovation for Andean Countries (1996)</t>
  </si>
  <si>
    <t>WIPO National Seminar on Collective Management of Copyright (1997)</t>
  </si>
  <si>
    <t>Workshop on Intellectual Property for Diplomats (1996)</t>
  </si>
  <si>
    <t>Regional Workshop on Industrial Property Information for Latin American Countries (1997)</t>
  </si>
  <si>
    <t xml:space="preserve">Meeting of MERCOSUR Experts of Integrated Circuits (1997) </t>
  </si>
  <si>
    <t>Meeting of Directors of Industrial Property Offices of Latin America (1997)</t>
  </si>
  <si>
    <t>National Seminar on Intellectual Property for Universities (1998)</t>
  </si>
  <si>
    <t>Seminar on the International Aspects of Intellectual Property Protection (1998)</t>
  </si>
  <si>
    <t>Seminar on Intellectual Property (1998)</t>
  </si>
  <si>
    <t>Seminar on Intellectual Property for “Universidad do Vale dos Sinos UNISINOS” (1998)</t>
  </si>
  <si>
    <t>Regional Seminar on the Legal Protection of Integrated Circuits for MERCOSUR countries (1998)</t>
  </si>
  <si>
    <t>National Seminar on Industrial Property for Entrepreneurs, and Workshop on  Trademark Administration (1997)</t>
  </si>
  <si>
    <t xml:space="preserve">WIPO/ASIPI Seminar on the Role of the Industrial Property Agent in Latin America and the Caribbean (1997) </t>
  </si>
  <si>
    <t>National Seminar on the Legal International Framework for the Protection of Industrial Property, the Paris Convention and the TRIPS Agreement (1996)</t>
  </si>
  <si>
    <t>Regional Symposium for the Latin American and Caribbean Countries on the Economic Importance of Intellectual Property and the Enforcement of the TRIPS Agreement (1997)</t>
  </si>
  <si>
    <t>National Roving Seminars on the Promotion of Innovation and Patent Information (1997)</t>
  </si>
  <si>
    <t>Workshop on  the  Legal Protection of Industrial Designs and Integrated Circuits for Andean Countries (1997)</t>
  </si>
  <si>
    <t>Meeting of Directors of Copyright Offices of Latin America (1999)</t>
  </si>
  <si>
    <t>Meeting of Directors of Copyright Offices of Iberoamerican Countries (1999)</t>
  </si>
  <si>
    <t>National Seminar on Intellectual Property (1996)</t>
  </si>
  <si>
    <t>Subregional Workshop on the Coordination of  Automated Systems for Central American Countries (1996)</t>
  </si>
  <si>
    <t>National Seminar on Intellectual Property towards XXI Century (1998)</t>
  </si>
  <si>
    <t xml:space="preserve">National Seminar on Industrial Property (1998) </t>
  </si>
  <si>
    <t>WIPO National Course on CR-RR (1996)</t>
  </si>
  <si>
    <t xml:space="preserve">Regional Seminar of Latin American Countries on Trademark Protection in the International Markets (1996) </t>
  </si>
  <si>
    <t>National Seminar on the Legal Protection of Geographical Indications (1997)</t>
  </si>
  <si>
    <t>National Seminar on the Importance of  Intellectual Property on the Commercial Development and Technological  Innovation (1998)</t>
  </si>
  <si>
    <t>WIPO/SGAE Course on CR-RR for Latin American Countries (1996)</t>
  </si>
  <si>
    <t>National Seminar on the Paris Convention and the TRIPS Agreement (1997)</t>
  </si>
  <si>
    <t>WIPO National Seminar on CR-RR for Diplomats of Ecuador (1997)</t>
  </si>
  <si>
    <t>National Seminar on the Paris Convention and the TRIPS Agreement (1998)</t>
  </si>
  <si>
    <t>WIPO/ASIPI Seminar on Intellectual Property Challenges (1998)</t>
  </si>
  <si>
    <t>Regional Seminar on the New Legal Frame of Industrial Property (1998)</t>
  </si>
  <si>
    <t>WIPO/SIECA Regional Seminar for Copyright and Related Rights for Professors in Central America Isthmus (1998)</t>
  </si>
  <si>
    <t>Seminar on the Legal Protection of the Inventions and Industrial Designs for Central American Countries (1997)</t>
  </si>
  <si>
    <t>MOVED UP TO GUATEMALA</t>
  </si>
  <si>
    <t>Tegucigalpa &amp;      San Pedro Sula</t>
  </si>
  <si>
    <t>WIPO National Seminars on  the TRIPS Agreement (1996)</t>
  </si>
  <si>
    <r>
      <t xml:space="preserve">Workshop on Intellectual Property for the University of the West Indies </t>
    </r>
    <r>
      <rPr>
        <b/>
        <i/>
        <sz val="10"/>
        <rFont val="Times New Roman"/>
        <family val="1"/>
      </rPr>
      <t>(1998)</t>
    </r>
  </si>
  <si>
    <t>National Workshop on the Formation of Teachers in Industrial Property (1997)</t>
  </si>
  <si>
    <t>National Workshop on the Drafting of  Patent Applications in the Area of Biotechnology (1997)</t>
  </si>
  <si>
    <t>National Workshop on Industrial Property and the Protection of Biotechnology (1997)</t>
  </si>
  <si>
    <t>Regional Workshop on the Training of Simplified Patent Procedures (1998)</t>
  </si>
  <si>
    <t>National Seminar on International Protection and the Enforcement of  Geographical Indications (1998)</t>
  </si>
  <si>
    <t>National Seminar on the Transfer of Technology in the Field of Biotechnology (1998)</t>
  </si>
  <si>
    <t>National Seminar on the Dispute Settlement in the Field of  Intellectual Property (1998)</t>
  </si>
  <si>
    <t>National Seminar on the Paris Convention and on the TRIPS Agreement (1997)</t>
  </si>
  <si>
    <t xml:space="preserve">National Seminar on Industrial Property for Teachers and University Students (1998) </t>
  </si>
  <si>
    <t>Seminar on the TRIPS Agreement and the Paris Convention (1997)</t>
  </si>
  <si>
    <t>Seminar on the TRIPS Agreement (1996)</t>
  </si>
  <si>
    <t>Regional Seminar on the Legal Protection of Industrial Designs for MERCOSUR Countries (1997)</t>
  </si>
  <si>
    <t>Meeting of Experts of MERCOSUR on Designs and Industrial Models of MERCOSUR Countries (1998)</t>
  </si>
  <si>
    <t xml:space="preserve">Meeting of Heads of Industrial Property Offices of Latin America (1996) </t>
  </si>
  <si>
    <t>First Latin American Congress on the Protection of  Industrial Property (1996)</t>
  </si>
  <si>
    <t>National Workshop on the Introduction of Industrial Property (1996)</t>
  </si>
  <si>
    <t>National Workshop on the Legal Protection of Geographical Indications (1997)</t>
  </si>
  <si>
    <t>Seminar on Intellectual Property Valuation (1998)</t>
  </si>
  <si>
    <t>Workshop on Trademarks Registration (1998)</t>
  </si>
  <si>
    <t>First WIPO Meeting of Heads of Industrial Property Offices of Caribbean Countries (1996)</t>
  </si>
  <si>
    <t>Port of Spain</t>
  </si>
  <si>
    <t>National Seminar on the New Industrial Property System in Trinidad &amp; Tobago (1996)</t>
  </si>
  <si>
    <t>Workshop on Trademark Law (1997)</t>
  </si>
  <si>
    <t>Ibero-American Congress on Copyright and Neighboring Rights (1997)</t>
  </si>
  <si>
    <t>Workshop on Intellectual Property and a Seminar on Trademarks (1998)</t>
  </si>
  <si>
    <t>Workshop on Distinctive Signs and Appellations of Origin for Members of the Industrial Property Offices of Andean Countries (1997)</t>
  </si>
  <si>
    <t>Regional Symposium on the TRIPS Agreement for Latin American and Caribbean Countries (1996)</t>
  </si>
  <si>
    <t>II WIPO Regional Seminar on Reprography for Latin American and Caribbean Countries (1997)</t>
  </si>
  <si>
    <t>WIPO National Seminar on Intellectual Property for Diplomats (1998)</t>
  </si>
  <si>
    <t>Saint Kitts &amp; Nevis</t>
  </si>
  <si>
    <t>National Seminar on CR-RR,  March 1996</t>
  </si>
  <si>
    <t>Meeting of  Intellectual Property  Experts of MERCOSUR, Countries (1996)</t>
  </si>
  <si>
    <t>National Seminar on Industrial Property (1997)</t>
  </si>
  <si>
    <t>Meeting of Information Technology Experts of Industrial Property Offices of  MERCOSUR (1998)</t>
  </si>
  <si>
    <t>Regional Seminar on the Importance of  Industrial Property Assets in Entrepreneurial Strategies (1998)</t>
  </si>
  <si>
    <t>Meeting of Directors of  Industrial Property Offices of Latin America (1998)</t>
  </si>
  <si>
    <t>Regional Seminar on Reprography for Latin American countries (1999)</t>
  </si>
  <si>
    <t>Santafé de Bogotá</t>
  </si>
  <si>
    <t>Medellín</t>
  </si>
  <si>
    <t>San José</t>
  </si>
  <si>
    <t>México</t>
  </si>
  <si>
    <t>Panamá</t>
  </si>
  <si>
    <t>Asunción</t>
  </si>
  <si>
    <t>Perú</t>
  </si>
  <si>
    <t>WIPO/MERCOSUR Meeting of Experts on CR-RR (1997)</t>
  </si>
  <si>
    <t>The Third WIPO Meeting of Heads of Intellectual Property Offices of Caribbean Countries (1998)</t>
  </si>
  <si>
    <t>WIPO Regional Course on CR-RR for Latin American Publishers (1996)</t>
  </si>
  <si>
    <t>WIPO/MERCOSUR Meeting of Experts on CR-RR (1998)</t>
  </si>
  <si>
    <t>WIPO National Seminar on the Protection of Copyright in the Academic Environment (1996)</t>
  </si>
  <si>
    <t>WIPO Regional Seminar on CR-RR for Journalists of Latin American Countries (1997)</t>
  </si>
  <si>
    <t>WIPO National Seminar on CR-RR for Music Publishers (1997)</t>
  </si>
  <si>
    <t>WIPO Regional Seminar for Latin American Countries on the WIPO New Treaties on Cr and RR (WCT and WPPT) (1998)</t>
  </si>
  <si>
    <t>WIPO National Seminar on the promotion of the use of Intellectual Property in Universities (1998)</t>
  </si>
  <si>
    <t>WIPO/SGAE Regional Academic Course on CR-RR for Latin American Countries (1998)</t>
  </si>
  <si>
    <t xml:space="preserve">WIPO/SIECA Regional Seminar on Collective Management of Copyright and Related Rights for Central American Isthmus (1998) </t>
  </si>
  <si>
    <t>Roundtable on Industrial Property for Caribbean Countries (1997)</t>
  </si>
  <si>
    <t>National Seminar on Intellectual Property (1998)</t>
  </si>
  <si>
    <t>WIPO National Seminar on CR-RR (1998)</t>
  </si>
  <si>
    <t>The Second WIPO Meeting of Heads of Intellectual Property Offices of Caribbean Countries, followed by the WIPO Ministerial-Level Meeting on Intellectual Property for Caribbean Countries (1997)</t>
  </si>
  <si>
    <t>Workshop on Intellectual Property for the University of the West Indies (1998)</t>
  </si>
  <si>
    <t>WIPO/SGAE Course on Copyright and Neighboring Rights for Latin American Countries (1997)</t>
  </si>
  <si>
    <t>Fourth Meeting of Heads of Copyright Offices of Ibero-American Countries (1997)</t>
  </si>
  <si>
    <t>Antigua &amp; Barbuda</t>
  </si>
  <si>
    <t>Meetings Organized</t>
  </si>
  <si>
    <t>Participation in Meetings</t>
  </si>
  <si>
    <t>Name of Country</t>
  </si>
  <si>
    <t>Title of Meeting</t>
  </si>
  <si>
    <t>Number of Participating Countries</t>
  </si>
  <si>
    <t>Number of Participants</t>
  </si>
  <si>
    <t>Inter-Regional</t>
  </si>
  <si>
    <t>Regional</t>
  </si>
  <si>
    <t>Sub-regional</t>
  </si>
  <si>
    <t>Foreign</t>
  </si>
  <si>
    <t>Local</t>
  </si>
  <si>
    <t>Venue</t>
  </si>
  <si>
    <t>Bangladesh</t>
  </si>
  <si>
    <t>National Seminar on the Implications of the Agreement on Trade Related Aspects of Intellectual Property Rights (TRIPS) Agreement (1997)</t>
  </si>
  <si>
    <t>Dhaka</t>
  </si>
  <si>
    <t>WIPO Asian Regional Seminar on the Implications of Intellectual Property and the TRIPS Agreement for Least Developed Countries (1998)</t>
  </si>
  <si>
    <t>Bhutan</t>
  </si>
  <si>
    <t>National Seminar on Trademarks (1996)</t>
  </si>
  <si>
    <t>National Seminar on IP &amp; TRIPS Agreement (1997)</t>
  </si>
  <si>
    <t>Brunei Darussalam</t>
  </si>
  <si>
    <t>Cambodia</t>
  </si>
  <si>
    <t>National Seminar on IP &amp; TRIPS Agreement (1998)</t>
  </si>
  <si>
    <t>China</t>
  </si>
  <si>
    <t>National Seminar on the Impact of Digital Technology on Copyright Protection (1996)</t>
  </si>
  <si>
    <t>Beijing</t>
  </si>
  <si>
    <t>Regional Workshop on Copyright and the “Internet Treaties” (1998)</t>
  </si>
  <si>
    <t>Shanghai</t>
  </si>
  <si>
    <t>Regional Consultations on a Protocol on Audiovisual Performances (1998)</t>
  </si>
  <si>
    <t>National Seminar on Trademark Legislation (1998)</t>
  </si>
  <si>
    <t>DPR of Korea</t>
  </si>
  <si>
    <t>Fiji</t>
  </si>
  <si>
    <t>Fifth High Level Meeting of Government Officials of South Pacific Countries on Cooperation in the field of Intellectual Property (1997)</t>
  </si>
  <si>
    <t>Suva</t>
  </si>
  <si>
    <t>India</t>
  </si>
  <si>
    <t>National Seminar on Digital Technology &amp; IP (1996)</t>
  </si>
  <si>
    <t>Asian Sub-regional symposium on the implications of IP &amp; TRIPS (1997)</t>
  </si>
  <si>
    <t>National Roving Workshop on Patents (1997)</t>
  </si>
  <si>
    <t>Bangalore</t>
  </si>
  <si>
    <t xml:space="preserve"> </t>
  </si>
  <si>
    <t>National Workshop on IP law teaching (1997)</t>
  </si>
  <si>
    <t>Asian Regional Symposium on IP strategy for Economic Development (1998)</t>
  </si>
  <si>
    <t>New Delhi</t>
  </si>
  <si>
    <t>Indonesia</t>
  </si>
  <si>
    <t>Jakarta</t>
  </si>
  <si>
    <t>Iran, Islamic Republic of</t>
  </si>
  <si>
    <t>Tehran</t>
  </si>
  <si>
    <t>National Seminar on the implications of the TRIPS Agreement (1996)</t>
  </si>
  <si>
    <t>Luang Prabang</t>
  </si>
  <si>
    <t>National Seminar on Modernization of the Industrial Property System (1998)</t>
  </si>
  <si>
    <t>Vientiane</t>
  </si>
  <si>
    <t>Maldives</t>
  </si>
  <si>
    <t>Malaysia</t>
  </si>
  <si>
    <t>WIPO National Seminar on the benefits of the Intellectual Property System for the Malaysian Business Community (1996)</t>
  </si>
  <si>
    <t>Shah Alam</t>
  </si>
  <si>
    <t>WIPO Asian Regional Symposium on the TRIPS Agreement (1997)</t>
  </si>
  <si>
    <t>Kuala Lumpur</t>
  </si>
  <si>
    <t>WIPO Asian Regional Roundtable on collective management of copyright and neighboring rights (1998)</t>
  </si>
  <si>
    <t>Mongolia</t>
  </si>
  <si>
    <t>WIPO National Seminar on copyright and neighboring rights for judges and university professors (1996)</t>
  </si>
  <si>
    <t>Ulaan Baatar</t>
  </si>
  <si>
    <t>WIPO National Seminar on industrial property information (1996)</t>
  </si>
  <si>
    <t>WIPO National Seminar on Intellectual Property</t>
  </si>
  <si>
    <t>Myanmar</t>
  </si>
  <si>
    <t>National Seminar on Intellectual Property and the TRIPS Agreement (1997)</t>
  </si>
  <si>
    <t>Yangon</t>
  </si>
  <si>
    <t>Nepal</t>
  </si>
  <si>
    <t>WIPO National Seminar on the Implications of Agreement on TRIPS (1996)</t>
  </si>
  <si>
    <t>Kathmandu</t>
  </si>
  <si>
    <t>National Workshop on Teaching Intellectual Property Law (1996)</t>
  </si>
  <si>
    <t>WIPO National Seminar on Trademarks (1997)</t>
  </si>
  <si>
    <t>Pakistan</t>
  </si>
  <si>
    <t>National Seminar on the Implications of TRIPS Agreement (1996)</t>
  </si>
  <si>
    <t>Karachi</t>
  </si>
  <si>
    <t>Lahore</t>
  </si>
  <si>
    <t>Islamabad</t>
  </si>
  <si>
    <t>Regional Symposium on Copyright and TRIPS Agreement (1998)</t>
  </si>
  <si>
    <t>Papua New Guinea</t>
  </si>
  <si>
    <t>National Seminar on Intellectual Property and the TRIPS Agreement (1998)</t>
  </si>
  <si>
    <t>Port Moresby</t>
  </si>
  <si>
    <t>Philippines</t>
  </si>
  <si>
    <t>WIPO Asian Regional Roundtable on strengthening of the industrial property system in view of recent international developments (1996)</t>
  </si>
  <si>
    <t>Manila</t>
  </si>
  <si>
    <t>WIPO Asian Regional Seminar on selected issues for implementation of the TRIPS Agreement (1997)</t>
  </si>
  <si>
    <t>WIPO National Seminar on collective management of CNR and the WIPO Internet Treaties (1998)</t>
  </si>
  <si>
    <t>Quezon City</t>
  </si>
  <si>
    <t>Republic of Korea</t>
  </si>
  <si>
    <t>Regional Symposium on Automation of IP Offices (1996)</t>
  </si>
  <si>
    <t>Daeduk</t>
  </si>
  <si>
    <t>Regional Seminar on the Implications of the TRIPS Agreement for Enterprises (1996)</t>
  </si>
  <si>
    <t>Sub-regional Seminar on Copyright and Neighboring Rights (1996)</t>
  </si>
  <si>
    <t>Seoul</t>
  </si>
  <si>
    <t>Regional Seminar on the Promotion of the Use of the Intellectual Property System by the Private Sector (1998)</t>
  </si>
  <si>
    <t>Samoa</t>
  </si>
  <si>
    <t>Sub-regional seminar on Intellectual Property in cultural and economic development (1998)</t>
  </si>
  <si>
    <t>Apia</t>
  </si>
  <si>
    <t>Singapore</t>
  </si>
  <si>
    <t>WIPO National Seminar on the TRIPS Agreement and its implications for business enterprises (1996)</t>
  </si>
  <si>
    <t>Asian Regional Round table on the implementation of the TRIPS Agreement (1997)</t>
  </si>
  <si>
    <t>WIPO – Singapore Joint Training Program for Asia and the Pacific Region on licensing, technology transfer and valuation of industrial property assets (1998)</t>
  </si>
  <si>
    <t>Sri Lanka</t>
  </si>
  <si>
    <t>Regional Training Course on Intellectual Property for Developing Countries of Asia &amp; the Pacific (1996)</t>
  </si>
  <si>
    <t>Negombo</t>
  </si>
  <si>
    <t>Colombo</t>
  </si>
  <si>
    <t>Thailand</t>
  </si>
  <si>
    <t>Chiang Mai</t>
  </si>
  <si>
    <t>Bangkok</t>
  </si>
  <si>
    <t>Tonga</t>
  </si>
  <si>
    <t>Sub-regional seminar on copyright and neighboring rights for South Pacific countries (1997)</t>
  </si>
  <si>
    <t>Nuku’alofa</t>
  </si>
  <si>
    <t>Viet Nam</t>
  </si>
  <si>
    <t>National Training Course on Copyright and Neighboring Rights (1998)</t>
  </si>
  <si>
    <t>Hanoi</t>
  </si>
  <si>
    <t xml:space="preserve">Ho Chi Minh City </t>
  </si>
  <si>
    <t>National Seminar for SMEs on Intellectual Property and TRIPS Agreement (1998)</t>
  </si>
  <si>
    <t>Regional Seminar on the importance &amp; management of IPR for developing countries (1998)</t>
  </si>
  <si>
    <t>National Seminar of Management and the use of IPR for Industry and Trade (1998)</t>
  </si>
  <si>
    <t>National Seminar on industrial Property Protection on TRIPS (1996)</t>
  </si>
  <si>
    <t>National Seminar on Copyright &amp; Neighboring Rights (1997)</t>
  </si>
  <si>
    <t>National Seminar on Intellectual Property for Export Competitiveness (1998)</t>
  </si>
  <si>
    <t>WIPO ASEAN Regional Seminar on Industrial Property Information Management (1996)</t>
  </si>
  <si>
    <t>National Seminar on Digital Technology and the New Copyright Treaties (1997)</t>
  </si>
  <si>
    <t>International Forum on the implications of the TRIPS Agreement for Intellectual Property Systems (1997)</t>
  </si>
  <si>
    <t>National Seminar on Copyright and Neighboring Rights (1996)</t>
  </si>
  <si>
    <t>National Seminar on the TRIPS Agreement and the Promotion of Inventive and Innovative Activity (1997)</t>
  </si>
  <si>
    <t>Regional Training Course on Intellectual Property for Developing Countries (1997)</t>
  </si>
  <si>
    <t>Regional Training Course on Intellectual Property for Developing Countries (1998)</t>
  </si>
  <si>
    <t>National Seminar on the Role of Industrial Property in Enhancing Competitiveness (1998)</t>
  </si>
  <si>
    <t>WIPO-ASEAN Regional Round Table on Intellectual Property Cooperation and the TRIPS Agreement (1996)</t>
  </si>
  <si>
    <t>National Workshop for Legislative Drafting of Intellectual Property (1998)</t>
  </si>
  <si>
    <t>Thimphu</t>
  </si>
  <si>
    <t>Phnom Penh</t>
  </si>
  <si>
    <t>WIPO Asian Regional  Symposium on the implications of the TRIPS Agreement (“Mega Symposium”) (1996)</t>
  </si>
  <si>
    <t>Sub-Regional Round Table on the implications of the ASEAN Free Trade Area (AFTA) on IP Systems (1997)</t>
  </si>
  <si>
    <t>Japan</t>
  </si>
  <si>
    <t>Regional Forum on Intellectual Property Policy Development (1998)</t>
  </si>
  <si>
    <t>Tokyo</t>
  </si>
  <si>
    <r>
      <t>Regional Forum on Intellectual Property Rights in the 21</t>
    </r>
    <r>
      <rPr>
        <vertAlign val="superscript"/>
        <sz val="9"/>
        <rFont val="Times New Roman"/>
        <family val="1"/>
      </rPr>
      <t xml:space="preserve">st </t>
    </r>
    <r>
      <rPr>
        <sz val="9"/>
        <rFont val="Times New Roman"/>
        <family val="1"/>
      </rPr>
      <t>Century (1997)</t>
    </r>
  </si>
  <si>
    <t>Afghanistan</t>
  </si>
  <si>
    <t>Hyderabad</t>
  </si>
  <si>
    <t>Pune</t>
  </si>
  <si>
    <t>National Roving Seminar on the Role of Trademarks in Marketing of Goods and Services and the TRIPS Agreement (1996)</t>
  </si>
  <si>
    <t>Mumbai</t>
  </si>
  <si>
    <t>Federated States of Micronesia</t>
  </si>
  <si>
    <t>Nauru</t>
  </si>
  <si>
    <t>Solomon Islands</t>
  </si>
  <si>
    <t>Tuvalu</t>
  </si>
  <si>
    <t>Vanuatu</t>
  </si>
  <si>
    <t>WIPO Regional Symposium on copyright and neighboring rights for Asia and the Pacific countries (1997)</t>
  </si>
  <si>
    <t>Argentina</t>
  </si>
  <si>
    <t>Buenos Aires</t>
  </si>
  <si>
    <t>Bahamas</t>
  </si>
  <si>
    <t>Barbados</t>
  </si>
  <si>
    <t>Belize</t>
  </si>
  <si>
    <t>Bolivia</t>
  </si>
  <si>
    <t>La Paz</t>
  </si>
  <si>
    <t>Santa Cruz</t>
  </si>
  <si>
    <t>Brazil</t>
  </si>
  <si>
    <t>Rio</t>
  </si>
  <si>
    <t>Sao Paolo</t>
  </si>
  <si>
    <t>Belo Horizonte</t>
  </si>
  <si>
    <t>Porto Alegre</t>
  </si>
  <si>
    <t>Vale dos Sinos</t>
  </si>
  <si>
    <t>Rio de Janeiro</t>
  </si>
  <si>
    <t>Chile</t>
  </si>
  <si>
    <t>Santiago</t>
  </si>
  <si>
    <t>Colombia</t>
  </si>
  <si>
    <t>Cartagena de Indias</t>
  </si>
  <si>
    <t>Paipa</t>
  </si>
  <si>
    <t>Manizales</t>
  </si>
  <si>
    <t>Barranquilla</t>
  </si>
  <si>
    <t>Costa Rica</t>
  </si>
  <si>
    <t>Cuba</t>
  </si>
  <si>
    <t>Dominica</t>
  </si>
  <si>
    <t>Dominican Rep.</t>
  </si>
  <si>
    <t>Santo Domingo</t>
  </si>
  <si>
    <t>Ecuador</t>
  </si>
  <si>
    <t>Quito</t>
  </si>
  <si>
    <t>Guayaquil</t>
  </si>
  <si>
    <t>El Salvador</t>
  </si>
  <si>
    <t>San Salvador</t>
  </si>
  <si>
    <t>Grenada</t>
  </si>
  <si>
    <t>Guatemala</t>
  </si>
  <si>
    <t>Antigua</t>
  </si>
  <si>
    <t>Guyana</t>
  </si>
  <si>
    <t xml:space="preserve">Haiti </t>
  </si>
  <si>
    <t>Honduras</t>
  </si>
  <si>
    <t>Jamaica</t>
  </si>
  <si>
    <t>Kingston</t>
  </si>
  <si>
    <t>Colima</t>
  </si>
  <si>
    <t>Nicaragua</t>
  </si>
  <si>
    <t>Managua</t>
  </si>
  <si>
    <t>Paraguay</t>
  </si>
  <si>
    <t>Lima</t>
  </si>
  <si>
    <t>Saint Lucia</t>
  </si>
  <si>
    <t>Castries</t>
  </si>
  <si>
    <t>Saint Vincent and the Grenadines</t>
  </si>
  <si>
    <t>Suriname</t>
  </si>
  <si>
    <t>Trinidad &amp; Tobago</t>
  </si>
  <si>
    <t>Uruguay</t>
  </si>
  <si>
    <t>Montevideo</t>
  </si>
  <si>
    <t>Punta del Este</t>
  </si>
  <si>
    <t>Venezuela</t>
  </si>
  <si>
    <t>Caracas</t>
  </si>
  <si>
    <t>Córdoba</t>
  </si>
  <si>
    <t>Angola</t>
  </si>
  <si>
    <t>Luanda</t>
  </si>
  <si>
    <t>Benin</t>
  </si>
  <si>
    <t>Cotonou</t>
  </si>
  <si>
    <t>Botswana</t>
  </si>
  <si>
    <t>WIPO National Seminar on Copyright and Neighboring Rights (1997)</t>
  </si>
  <si>
    <t>Gaborone</t>
  </si>
  <si>
    <t>Burkina Faso</t>
  </si>
  <si>
    <t>Burundi</t>
  </si>
  <si>
    <t>Cameroon</t>
  </si>
  <si>
    <t>Yaoundé</t>
  </si>
  <si>
    <t>Douala</t>
  </si>
  <si>
    <t>Cape Verde</t>
  </si>
  <si>
    <t>Praia</t>
  </si>
  <si>
    <t>Central African Republic</t>
  </si>
  <si>
    <t>WIPO National Seminar on Industrial Property (1997)</t>
  </si>
  <si>
    <t>Bangui</t>
  </si>
  <si>
    <t>Chad</t>
  </si>
  <si>
    <t>N’Djaména</t>
  </si>
  <si>
    <t>Comoros</t>
  </si>
  <si>
    <t>Congo</t>
  </si>
  <si>
    <t>Côte d’Ivoire</t>
  </si>
  <si>
    <t>Abidjan</t>
  </si>
  <si>
    <t>Democratic Rep. of the Congo</t>
  </si>
  <si>
    <t>Equatorial Guinea</t>
  </si>
  <si>
    <t>Eritrea</t>
  </si>
  <si>
    <t>Ethiopia</t>
  </si>
  <si>
    <t>Gabon</t>
  </si>
  <si>
    <t>Libreville</t>
  </si>
  <si>
    <t>Ghana</t>
  </si>
  <si>
    <t>Guinea</t>
  </si>
  <si>
    <t>Conakry</t>
  </si>
  <si>
    <t>Guinea-Bissau</t>
  </si>
  <si>
    <t>Kenya</t>
  </si>
  <si>
    <t>Nairobi</t>
  </si>
  <si>
    <t>Lesotho</t>
  </si>
  <si>
    <t>WIPO Regional Seminar on Automation Procedure in Industrial Property Classification and Harmonization of ARIPO Protocols with TRIPS (1997)</t>
  </si>
  <si>
    <t>Maseru</t>
  </si>
  <si>
    <t>Liberia</t>
  </si>
  <si>
    <t>Madagascar</t>
  </si>
  <si>
    <t>Toamasina</t>
  </si>
  <si>
    <t>Malawi</t>
  </si>
  <si>
    <t>Lilongwe</t>
  </si>
  <si>
    <t>Blantyre</t>
  </si>
  <si>
    <t>Mali</t>
  </si>
  <si>
    <t>Bamako</t>
  </si>
  <si>
    <t>Mauritania</t>
  </si>
  <si>
    <t>Mauritius</t>
  </si>
  <si>
    <t>Mozambique</t>
  </si>
  <si>
    <t>Maputo</t>
  </si>
  <si>
    <t>Namibia</t>
  </si>
  <si>
    <t>Niger</t>
  </si>
  <si>
    <t>Zinder</t>
  </si>
  <si>
    <t>Niamey</t>
  </si>
  <si>
    <t>WIPO National Seminar on Promotion of Inventive Activity</t>
  </si>
  <si>
    <t>Nigeria</t>
  </si>
  <si>
    <t>Rwanda</t>
  </si>
  <si>
    <t>Sao Tome and Principe</t>
  </si>
  <si>
    <t>Senegal</t>
  </si>
  <si>
    <t>Seychelles</t>
  </si>
  <si>
    <t>Mahé</t>
  </si>
  <si>
    <t>Sierra Leone</t>
  </si>
  <si>
    <t>South Africa</t>
  </si>
  <si>
    <t>Pretoria</t>
  </si>
  <si>
    <t>Swaziland</t>
  </si>
  <si>
    <t>Togo</t>
  </si>
  <si>
    <t>Lomé</t>
  </si>
  <si>
    <t>Uganda</t>
  </si>
  <si>
    <t>United Rep. of Tanzania</t>
  </si>
  <si>
    <t>Zambia</t>
  </si>
  <si>
    <t>Lusaka</t>
  </si>
  <si>
    <t>Zimbabwe</t>
  </si>
  <si>
    <t>WIPO National Seminar on Copyright and Neighboring Rights (1998)</t>
  </si>
  <si>
    <t>Harare</t>
  </si>
  <si>
    <t>Victoria Falls</t>
  </si>
  <si>
    <t>Ouagadougou</t>
  </si>
  <si>
    <t>WIPO Regional Seminar on Copyright and Neighboring Rights for Lusophone Countries (1996)</t>
  </si>
  <si>
    <t>WIPO National Round Table on Industrial Property (1996)</t>
  </si>
  <si>
    <t>African Regional Colloquium on the TRIPS Agreement (1997)</t>
  </si>
  <si>
    <t>WIPO African Regional General Introductory Course on Industrial Property for French-Speaking Countries of Africa (1996)</t>
  </si>
  <si>
    <t>WIPO Regional Seminar on the Protection and Use of Geographical Indications in Trade (1996)</t>
  </si>
  <si>
    <t>National Seminar on Industrial Property (1998)</t>
  </si>
  <si>
    <t>WIPO National Seminar on Industrial Property (1998)</t>
  </si>
  <si>
    <t>WIPO-WTO Joint Symposium on the Implementation of the TRIPS Agreement (1999)</t>
  </si>
  <si>
    <t>WIPO National Seminar on Copyright and Neighboring Rights (1996)</t>
  </si>
  <si>
    <t>National Seminar on Industrial Property (1999)</t>
  </si>
  <si>
    <t>National Seminar on Copyright (1999)</t>
  </si>
  <si>
    <t>WIPO African Regional (“Mega Symposium”) Symposium on the Implications of the TRIPS Agreement (1996)</t>
  </si>
  <si>
    <t>WIPO Roving National Seminar on Industrial Property (1998)</t>
  </si>
  <si>
    <t xml:space="preserve">WIPO National Seminar on the Implementation of the TRIPS Agreement (1999) </t>
  </si>
  <si>
    <t>WIPO Regional General Introductory Course on Industrial Property (1997)</t>
  </si>
  <si>
    <t>WIPO National Seminar on Industrial Property (1999)</t>
  </si>
  <si>
    <t>WIPO National Seminar on Industrial Property (1996)</t>
  </si>
  <si>
    <t>WIPO Regional Seminar for Experts on Copyright and Neighboring Rights for SADC Countries (1996)</t>
  </si>
  <si>
    <t>Colloquium on the Protection of Performers’ Rights in African English-speaking Countries (1998)</t>
  </si>
  <si>
    <t>WIPO National Seminar on the Legal and Institutional Framework of Industrial Property (1996)</t>
  </si>
  <si>
    <t>WIPO/ISESCO Meeting to Increase Awareness of the Importance of Copyright and Neighboring Rights for Member States of ISESCO (1996)</t>
  </si>
  <si>
    <t>WIPO National Industrial Property Round Table (1996)</t>
  </si>
  <si>
    <t>WIPO National Seminar on Collective Management (1998)</t>
  </si>
  <si>
    <t>WIPO Regional Seminar on Licensing as a Channel for the Acquisition of Technology (1996)</t>
  </si>
  <si>
    <t>Regional Seminar on Support for African Inventors (1998)</t>
  </si>
  <si>
    <t>WIPO Regional Colloquium on the Teaching of Intellectual Property Law (1998)</t>
  </si>
  <si>
    <t>WIPO Regional Seminar on Performers’ Rights in the African French-speaking Countries (1997)</t>
  </si>
  <si>
    <t>WIPO Regional Meeting on the Teaching of Intellectual Property in Universities and High Schools (1999)</t>
  </si>
  <si>
    <t>WIPO Technical Workshop on Collective Management of Performers’ Rights in the Southern African Development Community (SADC) Countries (1998)</t>
  </si>
  <si>
    <t>WIPO Regional Seminar on Automation Procedures in IP Classification and Harmonization of ARIPO Protocols with the TRIPS Agreement (1997)</t>
  </si>
  <si>
    <t>Introductory Course on TRIPS and Other Aspects of Intellectual Property (1998)</t>
  </si>
  <si>
    <t>National Seminar on Intellectual Property Protection for Development (1999)</t>
  </si>
  <si>
    <t>Round Table on Industrial Property (1997)</t>
  </si>
  <si>
    <t>Gambia, The</t>
  </si>
  <si>
    <t>Antananarivo</t>
  </si>
  <si>
    <t>WIPO Sub-regional Technical Workshop on Collective Management of Performers’ Rights (1998)</t>
  </si>
  <si>
    <t>WIPO Sub-regional Workshop on Invention and Innovation in Economic Development</t>
  </si>
  <si>
    <t>WIPO Regional Workshop on the Promotion of Industrial Property for Heads of National Liaison Structures of OAPI Member Countries (1997)</t>
  </si>
  <si>
    <t>WIPO African Introductory Course on Industrial Property for English-speaking Countries (1996)</t>
  </si>
  <si>
    <t>WIPO Sub-regional Seminar on the Protection and Use of Trademarks and Geographical Indications in Commerce (1997)</t>
  </si>
  <si>
    <t>WIPO Sub-regional Symposium on the Role of Copyright Offices in the Implementation of the TRIPS Agreement (1998)</t>
  </si>
  <si>
    <t>WIPO Sub-regional Symposium on the Implementation of the TRIPS Agreement by the Year 2000 (1999)</t>
  </si>
  <si>
    <t>WIPO National Seminar on TRIPS and Other Industrial Property Issues (1999)</t>
  </si>
  <si>
    <t>Algiers</t>
  </si>
  <si>
    <t>Manama</t>
  </si>
  <si>
    <t>Djibouti</t>
  </si>
  <si>
    <t>Cairo</t>
  </si>
  <si>
    <t>Amman</t>
  </si>
  <si>
    <t>Beirut</t>
  </si>
  <si>
    <t>Algeria</t>
  </si>
  <si>
    <t xml:space="preserve">WIPO National Seminar on Intellectual Property and the TRIPS Agreement (1998) </t>
  </si>
  <si>
    <t>Bahrain</t>
  </si>
  <si>
    <t>WIPO National Seminar on TRIPS (Arbitration) (1997)</t>
  </si>
  <si>
    <t>WIPO Sub-Regional Seminar for the GCC Countries on TRIPS (1998)</t>
  </si>
  <si>
    <t>WIPO National Seminar on Intellectual Property (1998)</t>
  </si>
  <si>
    <t>Egypt</t>
  </si>
  <si>
    <t>WIPO Symposium on Intellectual Property for the Arab Countries (1996)</t>
  </si>
  <si>
    <t>WIPO National Seminar on Trademarks (1996)</t>
  </si>
  <si>
    <t>WIPO Afro-Arab Regional Seminar on Teaching of Intellectual Property Law (1996)</t>
  </si>
  <si>
    <t>WIPO National Seminar on the Effective Use of Innovations and Inventions (1997)</t>
  </si>
  <si>
    <t>Seminar on Copyright in the Arab Region (1998)</t>
  </si>
  <si>
    <t>WIPO Seminar on Intellectual Property Licensing and Dispute Resolution (1998)</t>
  </si>
  <si>
    <t>WIPO Arab Regional Consultation Meeting on the Implementation of the TRIPS Agreement (1998)</t>
  </si>
  <si>
    <t>WIPO Arab Regional Workshop on Information Technology and Intellectual Property Rights (1998)</t>
  </si>
  <si>
    <t>Jordan</t>
  </si>
  <si>
    <t>Kuwait</t>
  </si>
  <si>
    <t>Lebanon</t>
  </si>
  <si>
    <t>TRIPS Mega-Meeting for the Arab Countries (1997)</t>
  </si>
  <si>
    <t>WIPO National Seminar on Intellectual Property (1997)</t>
  </si>
  <si>
    <t>WIPO Arab Regional Conference on Intellectual Property (1998)</t>
  </si>
  <si>
    <t>Tripoli</t>
  </si>
  <si>
    <t>Casablanca</t>
  </si>
  <si>
    <t>Rabat</t>
  </si>
  <si>
    <t>Muscat</t>
  </si>
  <si>
    <t>Doha</t>
  </si>
  <si>
    <t>Khartoum</t>
  </si>
  <si>
    <t>Damascus</t>
  </si>
  <si>
    <t>Tunis</t>
  </si>
  <si>
    <t>Sfax</t>
  </si>
  <si>
    <t>Sousse</t>
  </si>
  <si>
    <t>Abu Dhabi</t>
  </si>
  <si>
    <t>Dubai</t>
  </si>
  <si>
    <t>Sana’a</t>
  </si>
  <si>
    <t>Libya</t>
  </si>
  <si>
    <t>Morocco</t>
  </si>
  <si>
    <t>WIPO National Seminar on Teaching of Intellectual Property Law (1997)</t>
  </si>
  <si>
    <t>WIPO/ISESCO Regional Symposium on TRIPS (1997)</t>
  </si>
  <si>
    <t>WIPO Arab Regional Seminar on Trademarks (1997)</t>
  </si>
  <si>
    <t>WIPO National Seminar for Judges (1998)</t>
  </si>
  <si>
    <t>WIPO National Seminar on Licensing and Transfer of Technology (1998)</t>
  </si>
  <si>
    <t>Oman</t>
  </si>
  <si>
    <t>WIPO National Seminar on Intellectual Property (1996)</t>
  </si>
  <si>
    <t>WIPO Sub-Regional Seminar on TRIPS (1997)</t>
  </si>
  <si>
    <t>WIPO National Seminar on Licensing and Technology Transfer (1998)</t>
  </si>
  <si>
    <t>WIPO Arab Regional Symposium on the Economic Importance of Intellectual Property (1999)</t>
  </si>
  <si>
    <t>Qatar</t>
  </si>
  <si>
    <t>WIPO Sub-Regional Seminar on Intellectual Property for the Countries of the Gulf Cooperation Council (GCC) (1996)</t>
  </si>
  <si>
    <t>Saudi Arabia</t>
  </si>
  <si>
    <t>Sudan, The</t>
  </si>
  <si>
    <t>WIPO National Seminar on the TRIPS Agreement (1999)</t>
  </si>
  <si>
    <t>WIPO Arab Regional Seminar on Industrial Property (1996)</t>
  </si>
  <si>
    <t>Tunisia</t>
  </si>
  <si>
    <t>WIPO National Seminar on Industrial Property and TRIPS (1997)</t>
  </si>
  <si>
    <t>WIPO National Workshop on Inventions and Innovations (1998)</t>
  </si>
  <si>
    <t xml:space="preserve">WIPO National Training Workshop on Intellectual Property and TRIPS (1998) </t>
  </si>
  <si>
    <t>WIPO Afro-Arab Symposium on Copyright and Related Rights (1998)</t>
  </si>
  <si>
    <t>United Arab Emirates</t>
  </si>
  <si>
    <t>WIPO National Seminar on TRIPS (1997)</t>
  </si>
  <si>
    <t>WIPO Training Workshop on Trademarks (1997)</t>
  </si>
  <si>
    <t>WIPO National Workshop on Trademarks (1997)</t>
  </si>
  <si>
    <t>WIPO Regional Seminar on Industrial Property (1997)</t>
  </si>
  <si>
    <t>WIPO/GIIL Diploma Program (1998)</t>
  </si>
  <si>
    <t>Yemen</t>
  </si>
  <si>
    <t>WIPO Symposium on Copyright and Related Rights (1998)</t>
  </si>
  <si>
    <t>WIPO National Seminar on the TRIPS Agreement and Counterfeiting (1996)</t>
  </si>
  <si>
    <t>SUB TOTAL</t>
  </si>
  <si>
    <t>SUB TOTALS</t>
  </si>
  <si>
    <t>Kiribati</t>
  </si>
  <si>
    <t>Syria</t>
  </si>
  <si>
    <t>Fellowships provided</t>
  </si>
  <si>
    <t>Study Visits undertaken</t>
  </si>
  <si>
    <t>On-the-job training provided</t>
  </si>
  <si>
    <t>Internships in WIPO</t>
  </si>
  <si>
    <t>Any other (specify)</t>
  </si>
  <si>
    <t>Long-term</t>
  </si>
  <si>
    <t>Short-term</t>
  </si>
  <si>
    <t>X</t>
  </si>
  <si>
    <t>X (1997)</t>
  </si>
  <si>
    <t>X (1996/1998)</t>
  </si>
  <si>
    <t>X (1998)</t>
  </si>
  <si>
    <t xml:space="preserve">X (1996) </t>
  </si>
  <si>
    <t>Gambia</t>
  </si>
  <si>
    <t>X (1996)</t>
  </si>
  <si>
    <t>Somalia</t>
  </si>
  <si>
    <t>Sudan</t>
  </si>
  <si>
    <t>United Republic of Tanzania</t>
  </si>
  <si>
    <t>ARIPO</t>
  </si>
  <si>
    <t>OAPI</t>
  </si>
  <si>
    <t>SADC</t>
  </si>
  <si>
    <t>X (1996/1997/1998)</t>
  </si>
  <si>
    <t>X (1996/1997)</t>
  </si>
  <si>
    <t>Libyan</t>
  </si>
  <si>
    <t>X (1997/1998)</t>
  </si>
  <si>
    <t>Syrien</t>
  </si>
  <si>
    <t>X (1997/1999)</t>
  </si>
  <si>
    <t>X (1997/ 1998)</t>
  </si>
  <si>
    <t>Dominican Republic</t>
  </si>
  <si>
    <t>Mexico</t>
  </si>
  <si>
    <t>Panama</t>
  </si>
  <si>
    <t>Peru</t>
  </si>
  <si>
    <t>Trinidad and Tobago</t>
  </si>
  <si>
    <t>Nazareth &amp; Bahr Dar</t>
  </si>
  <si>
    <t>WIPO Asian Regional Seminar on the WIPO Internet Treaties - WCT and WPPT (1998)</t>
  </si>
  <si>
    <t>WIPO Asian Regional Workshop on Industrial Property for Legislative Infrastructure (1997)</t>
  </si>
  <si>
    <t>N'Djaména</t>
  </si>
  <si>
    <t>Addis Ababa</t>
  </si>
  <si>
    <t>Abuja</t>
  </si>
  <si>
    <t>Regional General Introductory Course on Industrial Property (1998)</t>
  </si>
  <si>
    <t>Dakar</t>
  </si>
  <si>
    <t>WIPO African Introductory Course on Industrial Property (1997)</t>
  </si>
  <si>
    <t>Mbabane</t>
  </si>
  <si>
    <t xml:space="preserve"> 14 + ARIPO</t>
  </si>
  <si>
    <r>
      <t>WIPO National Workshop for Patent Lawyers (</t>
    </r>
    <r>
      <rPr>
        <b/>
        <i/>
        <sz val="10"/>
        <rFont val="Times New Roman"/>
        <family val="1"/>
      </rPr>
      <t>1997)+B16</t>
    </r>
  </si>
  <si>
    <t>X (1996/1997/1998/1999)</t>
  </si>
  <si>
    <t>Bridgetown</t>
  </si>
  <si>
    <t>Brasilia</t>
  </si>
  <si>
    <t>Laos</t>
  </si>
  <si>
    <r>
      <t>WIPO Sub-Regional Forum on Intellectual Property Cooperation among the SAARC Countries</t>
    </r>
    <r>
      <rPr>
        <sz val="9"/>
        <color indexed="12"/>
        <rFont val="Times New Roman"/>
        <family val="1"/>
      </rPr>
      <t xml:space="preserve"> </t>
    </r>
    <r>
      <rPr>
        <sz val="9"/>
        <color indexed="14"/>
        <rFont val="Times New Roman"/>
        <family val="1"/>
      </rPr>
      <t>(1998)</t>
    </r>
  </si>
  <si>
    <t>17 + OAU</t>
  </si>
  <si>
    <t>[Annex IV follows]</t>
  </si>
</sst>
</file>

<file path=xl/styles.xml><?xml version="1.0" encoding="utf-8"?>
<styleSheet xmlns="http://schemas.openxmlformats.org/spreadsheetml/2006/main">
  <numFmts count="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</numFmts>
  <fonts count="17">
    <font>
      <sz val="10"/>
      <name val="Arial"/>
      <family val="0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9"/>
      <name val="Arial"/>
      <family val="0"/>
    </font>
    <font>
      <u val="single"/>
      <sz val="10"/>
      <color indexed="12"/>
      <name val="Arial"/>
      <family val="0"/>
    </font>
    <font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b/>
      <sz val="9"/>
      <name val="Times New Roman"/>
      <family val="1"/>
    </font>
    <font>
      <sz val="9"/>
      <color indexed="8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9"/>
      <color indexed="10"/>
      <name val="Times New Roman"/>
      <family val="1"/>
    </font>
    <font>
      <b/>
      <sz val="8"/>
      <name val="Times New Roman"/>
      <family val="1"/>
    </font>
    <font>
      <sz val="9"/>
      <color indexed="12"/>
      <name val="Times New Roman"/>
      <family val="1"/>
    </font>
    <font>
      <sz val="9"/>
      <color indexed="14"/>
      <name val="Times New Roman"/>
      <family val="1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vertical="top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vertical="top"/>
    </xf>
    <xf numFmtId="0" fontId="1" fillId="0" borderId="2" xfId="0" applyFont="1" applyBorder="1" applyAlignment="1">
      <alignment vertical="top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top"/>
    </xf>
    <xf numFmtId="0" fontId="1" fillId="0" borderId="0" xfId="0" applyFont="1" applyBorder="1" applyAlignment="1">
      <alignment/>
    </xf>
    <xf numFmtId="0" fontId="1" fillId="0" borderId="4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vertical="top"/>
    </xf>
    <xf numFmtId="0" fontId="1" fillId="0" borderId="3" xfId="0" applyFont="1" applyBorder="1" applyAlignment="1">
      <alignment horizontal="center" vertical="top"/>
    </xf>
    <xf numFmtId="0" fontId="1" fillId="0" borderId="0" xfId="0" applyFont="1" applyAlignment="1">
      <alignment vertical="top" wrapText="1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4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12" fillId="0" borderId="3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/>
    </xf>
    <xf numFmtId="0" fontId="10" fillId="0" borderId="3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/>
    </xf>
    <xf numFmtId="0" fontId="1" fillId="0" borderId="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top"/>
    </xf>
    <xf numFmtId="0" fontId="1" fillId="0" borderId="3" xfId="0" applyFont="1" applyFill="1" applyBorder="1" applyAlignment="1">
      <alignment vertical="top" wrapText="1"/>
    </xf>
    <xf numFmtId="0" fontId="1" fillId="0" borderId="4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top"/>
    </xf>
    <xf numFmtId="0" fontId="1" fillId="0" borderId="2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vertical="top"/>
    </xf>
    <xf numFmtId="0" fontId="9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top"/>
    </xf>
    <xf numFmtId="0" fontId="1" fillId="0" borderId="3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vertical="top" wrapText="1"/>
    </xf>
    <xf numFmtId="0" fontId="1" fillId="0" borderId="0" xfId="0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3" xfId="0" applyFont="1" applyFill="1" applyBorder="1" applyAlignment="1">
      <alignment/>
    </xf>
    <xf numFmtId="0" fontId="1" fillId="0" borderId="3" xfId="0" applyFont="1" applyFill="1" applyBorder="1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1" fillId="0" borderId="0" xfId="0" applyNumberFormat="1" applyFont="1" applyFill="1" applyAlignment="1">
      <alignment/>
    </xf>
    <xf numFmtId="0" fontId="8" fillId="0" borderId="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/>
    </xf>
    <xf numFmtId="0" fontId="1" fillId="0" borderId="8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horizontal="center" vertical="center" wrapText="1" shrinkToFi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3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9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 vertical="center" wrapText="1" shrinkToFit="1"/>
    </xf>
    <xf numFmtId="0" fontId="1" fillId="0" borderId="12" xfId="0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top" wrapText="1"/>
    </xf>
    <xf numFmtId="0" fontId="1" fillId="0" borderId="4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top"/>
    </xf>
    <xf numFmtId="0" fontId="9" fillId="0" borderId="3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 wrapText="1" shrinkToFit="1"/>
    </xf>
    <xf numFmtId="0" fontId="1" fillId="0" borderId="14" xfId="0" applyFont="1" applyFill="1" applyBorder="1" applyAlignment="1">
      <alignment vertical="top"/>
    </xf>
    <xf numFmtId="0" fontId="1" fillId="0" borderId="15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3" xfId="0" applyFont="1" applyFill="1" applyBorder="1" applyAlignment="1">
      <alignment vertical="center"/>
    </xf>
    <xf numFmtId="0" fontId="9" fillId="0" borderId="4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9" fillId="0" borderId="3" xfId="0" applyFont="1" applyFill="1" applyBorder="1" applyAlignment="1">
      <alignment horizontal="center"/>
    </xf>
    <xf numFmtId="0" fontId="5" fillId="0" borderId="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12" fillId="0" borderId="3" xfId="0" applyFont="1" applyFill="1" applyBorder="1" applyAlignment="1">
      <alignment/>
    </xf>
    <xf numFmtId="0" fontId="12" fillId="0" borderId="0" xfId="0" applyFont="1" applyFill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1" fillId="0" borderId="1" xfId="0" applyNumberFormat="1" applyFont="1" applyFill="1" applyBorder="1" applyAlignment="1">
      <alignment horizontal="center"/>
    </xf>
    <xf numFmtId="0" fontId="1" fillId="0" borderId="4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 wrapText="1"/>
    </xf>
    <xf numFmtId="0" fontId="1" fillId="0" borderId="15" xfId="0" applyFont="1" applyFill="1" applyBorder="1" applyAlignment="1">
      <alignment horizontal="center" vertical="center"/>
    </xf>
    <xf numFmtId="46" fontId="1" fillId="0" borderId="4" xfId="0" applyNumberFormat="1" applyFont="1" applyFill="1" applyBorder="1" applyAlignment="1">
      <alignment vertical="top"/>
    </xf>
    <xf numFmtId="0" fontId="1" fillId="0" borderId="0" xfId="0" applyFont="1" applyFill="1" applyAlignment="1">
      <alignment vertical="center" wrapText="1"/>
    </xf>
    <xf numFmtId="0" fontId="13" fillId="0" borderId="3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2" fillId="0" borderId="3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top"/>
    </xf>
    <xf numFmtId="0" fontId="1" fillId="0" borderId="19" xfId="0" applyFont="1" applyFill="1" applyBorder="1" applyAlignment="1">
      <alignment vertical="top" wrapText="1"/>
    </xf>
    <xf numFmtId="0" fontId="1" fillId="0" borderId="19" xfId="0" applyFont="1" applyFill="1" applyBorder="1" applyAlignment="1">
      <alignment horizontal="center" vertical="center"/>
    </xf>
    <xf numFmtId="0" fontId="1" fillId="0" borderId="19" xfId="0" applyNumberFormat="1" applyFont="1" applyFill="1" applyBorder="1" applyAlignment="1">
      <alignment horizontal="center" vertical="center"/>
    </xf>
    <xf numFmtId="0" fontId="1" fillId="0" borderId="20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1" fillId="0" borderId="17" xfId="0" applyNumberFormat="1" applyFont="1" applyFill="1" applyBorder="1" applyAlignment="1">
      <alignment horizontal="center"/>
    </xf>
    <xf numFmtId="0" fontId="1" fillId="0" borderId="18" xfId="0" applyNumberFormat="1" applyFont="1" applyFill="1" applyBorder="1" applyAlignment="1">
      <alignment horizontal="center"/>
    </xf>
    <xf numFmtId="0" fontId="1" fillId="0" borderId="22" xfId="0" applyFont="1" applyFill="1" applyBorder="1" applyAlignment="1">
      <alignment/>
    </xf>
    <xf numFmtId="0" fontId="1" fillId="0" borderId="22" xfId="0" applyFont="1" applyFill="1" applyBorder="1" applyAlignment="1">
      <alignment horizontal="center"/>
    </xf>
    <xf numFmtId="0" fontId="1" fillId="0" borderId="22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1"/>
  <sheetViews>
    <sheetView workbookViewId="0" topLeftCell="C16">
      <selection activeCell="J31" sqref="J31"/>
    </sheetView>
  </sheetViews>
  <sheetFormatPr defaultColWidth="9.140625" defaultRowHeight="12.75"/>
  <cols>
    <col min="1" max="1" width="12.421875" style="36" customWidth="1"/>
    <col min="2" max="2" width="48.7109375" style="36" customWidth="1"/>
    <col min="3" max="3" width="16.00390625" style="36" customWidth="1"/>
    <col min="4" max="4" width="12.00390625" style="36" customWidth="1"/>
    <col min="5" max="5" width="7.8515625" style="36" customWidth="1"/>
    <col min="6" max="6" width="7.28125" style="36" customWidth="1"/>
    <col min="7" max="7" width="1.1484375" style="36" customWidth="1"/>
    <col min="8" max="8" width="10.28125" style="36" customWidth="1"/>
    <col min="9" max="9" width="7.57421875" style="36" customWidth="1"/>
    <col min="10" max="10" width="8.421875" style="36" customWidth="1"/>
    <col min="11" max="16384" width="9.140625" style="36" customWidth="1"/>
  </cols>
  <sheetData>
    <row r="1" spans="1:10" ht="24" customHeight="1">
      <c r="A1" s="170" t="s">
        <v>107</v>
      </c>
      <c r="B1" s="165" t="s">
        <v>105</v>
      </c>
      <c r="C1" s="166"/>
      <c r="D1" s="166"/>
      <c r="E1" s="166"/>
      <c r="F1" s="167"/>
      <c r="G1" s="46"/>
      <c r="H1" s="165" t="s">
        <v>106</v>
      </c>
      <c r="I1" s="166"/>
      <c r="J1" s="167"/>
    </row>
    <row r="2" spans="1:10" s="49" customFormat="1" ht="36" customHeight="1">
      <c r="A2" s="171"/>
      <c r="B2" s="42" t="s">
        <v>108</v>
      </c>
      <c r="C2" s="42" t="s">
        <v>116</v>
      </c>
      <c r="D2" s="42" t="s">
        <v>109</v>
      </c>
      <c r="E2" s="168" t="s">
        <v>110</v>
      </c>
      <c r="F2" s="169"/>
      <c r="G2" s="48"/>
      <c r="H2" s="42" t="s">
        <v>111</v>
      </c>
      <c r="I2" s="42" t="s">
        <v>112</v>
      </c>
      <c r="J2" s="42" t="s">
        <v>113</v>
      </c>
    </row>
    <row r="3" spans="1:10" ht="12">
      <c r="A3" s="50"/>
      <c r="B3" s="47"/>
      <c r="C3" s="47"/>
      <c r="D3" s="47"/>
      <c r="E3" s="42" t="s">
        <v>114</v>
      </c>
      <c r="F3" s="42" t="s">
        <v>115</v>
      </c>
      <c r="G3" s="32"/>
      <c r="H3" s="47"/>
      <c r="I3" s="47"/>
      <c r="J3" s="47"/>
    </row>
    <row r="4" spans="1:10" ht="24">
      <c r="A4" s="51" t="s">
        <v>309</v>
      </c>
      <c r="B4" s="52" t="s">
        <v>385</v>
      </c>
      <c r="C4" s="33" t="s">
        <v>310</v>
      </c>
      <c r="D4" s="33">
        <v>5</v>
      </c>
      <c r="E4" s="33">
        <v>8</v>
      </c>
      <c r="F4" s="33">
        <v>100</v>
      </c>
      <c r="G4" s="53"/>
      <c r="H4" s="54">
        <f>1+1+2</f>
        <v>4</v>
      </c>
      <c r="I4" s="54">
        <v>1</v>
      </c>
      <c r="J4" s="54">
        <v>1</v>
      </c>
    </row>
    <row r="5" spans="1:10" ht="24">
      <c r="A5" s="55"/>
      <c r="B5" s="56" t="s">
        <v>386</v>
      </c>
      <c r="C5" s="57" t="s">
        <v>310</v>
      </c>
      <c r="D5" s="57"/>
      <c r="E5" s="57"/>
      <c r="F5" s="57">
        <v>100</v>
      </c>
      <c r="G5" s="53"/>
      <c r="H5" s="60"/>
      <c r="I5" s="60"/>
      <c r="J5" s="60"/>
    </row>
    <row r="6" spans="1:10" ht="15" customHeight="1">
      <c r="A6" s="61" t="s">
        <v>311</v>
      </c>
      <c r="B6" s="52" t="s">
        <v>387</v>
      </c>
      <c r="C6" s="33" t="s">
        <v>312</v>
      </c>
      <c r="D6" s="33">
        <v>19</v>
      </c>
      <c r="E6" s="33">
        <v>45</v>
      </c>
      <c r="F6" s="33">
        <v>10</v>
      </c>
      <c r="G6" s="53"/>
      <c r="H6" s="35">
        <f>1+4</f>
        <v>5</v>
      </c>
      <c r="I6" s="35">
        <v>7</v>
      </c>
      <c r="J6" s="35">
        <v>5</v>
      </c>
    </row>
    <row r="7" spans="1:10" ht="24">
      <c r="A7" s="61"/>
      <c r="B7" s="52" t="s">
        <v>420</v>
      </c>
      <c r="C7" s="33" t="s">
        <v>312</v>
      </c>
      <c r="D7" s="62">
        <v>9</v>
      </c>
      <c r="E7" s="62">
        <v>18</v>
      </c>
      <c r="F7" s="62">
        <v>100</v>
      </c>
      <c r="G7" s="53"/>
      <c r="H7" s="35"/>
      <c r="I7" s="35"/>
      <c r="J7" s="35"/>
    </row>
    <row r="8" spans="1:10" ht="15" customHeight="1">
      <c r="A8" s="63" t="s">
        <v>313</v>
      </c>
      <c r="B8" s="52" t="s">
        <v>314</v>
      </c>
      <c r="C8" s="33" t="s">
        <v>315</v>
      </c>
      <c r="D8" s="33"/>
      <c r="E8" s="33"/>
      <c r="F8" s="33">
        <v>80</v>
      </c>
      <c r="G8" s="53"/>
      <c r="H8" s="64">
        <f>2+3+3</f>
        <v>8</v>
      </c>
      <c r="I8" s="64">
        <v>12</v>
      </c>
      <c r="J8" s="64">
        <v>1</v>
      </c>
    </row>
    <row r="9" spans="1:10" ht="24">
      <c r="A9" s="61" t="s">
        <v>316</v>
      </c>
      <c r="B9" s="52" t="s">
        <v>421</v>
      </c>
      <c r="C9" s="33" t="s">
        <v>384</v>
      </c>
      <c r="D9" s="33">
        <v>11</v>
      </c>
      <c r="E9" s="33">
        <v>12</v>
      </c>
      <c r="F9" s="33">
        <v>20</v>
      </c>
      <c r="G9" s="53"/>
      <c r="H9" s="35">
        <f>2+3+5</f>
        <v>10</v>
      </c>
      <c r="I9" s="35">
        <v>10</v>
      </c>
      <c r="J9" s="35">
        <v>5</v>
      </c>
    </row>
    <row r="10" spans="1:10" ht="27" customHeight="1">
      <c r="A10" s="61"/>
      <c r="B10" s="52" t="s">
        <v>388</v>
      </c>
      <c r="C10" s="33" t="s">
        <v>384</v>
      </c>
      <c r="D10" s="33">
        <v>17</v>
      </c>
      <c r="E10" s="33">
        <v>16</v>
      </c>
      <c r="F10" s="33">
        <v>30</v>
      </c>
      <c r="G10" s="53"/>
      <c r="H10" s="35"/>
      <c r="I10" s="35"/>
      <c r="J10" s="35"/>
    </row>
    <row r="11" spans="1:10" ht="24">
      <c r="A11" s="55"/>
      <c r="B11" s="52" t="s">
        <v>427</v>
      </c>
      <c r="C11" s="33" t="s">
        <v>384</v>
      </c>
      <c r="D11" s="33"/>
      <c r="E11" s="33"/>
      <c r="F11" s="33"/>
      <c r="G11" s="53"/>
      <c r="H11" s="60"/>
      <c r="I11" s="60"/>
      <c r="J11" s="60"/>
    </row>
    <row r="12" spans="1:10" ht="12">
      <c r="A12" s="63" t="s">
        <v>317</v>
      </c>
      <c r="B12" s="52"/>
      <c r="C12" s="33"/>
      <c r="D12" s="33"/>
      <c r="E12" s="33"/>
      <c r="F12" s="33"/>
      <c r="G12" s="53"/>
      <c r="H12" s="64">
        <v>1</v>
      </c>
      <c r="I12" s="64">
        <v>2</v>
      </c>
      <c r="J12" s="64"/>
    </row>
    <row r="13" spans="1:10" ht="24">
      <c r="A13" s="61" t="s">
        <v>318</v>
      </c>
      <c r="B13" s="52" t="s">
        <v>389</v>
      </c>
      <c r="C13" s="33" t="s">
        <v>319</v>
      </c>
      <c r="D13" s="33">
        <v>17</v>
      </c>
      <c r="E13" s="33">
        <v>16</v>
      </c>
      <c r="F13" s="33">
        <v>35</v>
      </c>
      <c r="G13" s="53"/>
      <c r="H13" s="35">
        <f>3+2+3</f>
        <v>8</v>
      </c>
      <c r="I13" s="35">
        <v>9</v>
      </c>
      <c r="J13" s="35">
        <v>5</v>
      </c>
    </row>
    <row r="14" spans="1:10" ht="12">
      <c r="A14" s="55"/>
      <c r="B14" s="52" t="s">
        <v>390</v>
      </c>
      <c r="C14" s="33" t="s">
        <v>320</v>
      </c>
      <c r="D14" s="33"/>
      <c r="E14" s="33"/>
      <c r="F14" s="62">
        <v>50</v>
      </c>
      <c r="G14" s="53"/>
      <c r="H14" s="60"/>
      <c r="I14" s="60"/>
      <c r="J14" s="60"/>
    </row>
    <row r="15" spans="1:10" ht="12">
      <c r="A15" s="63" t="s">
        <v>321</v>
      </c>
      <c r="B15" s="52" t="s">
        <v>417</v>
      </c>
      <c r="C15" s="33" t="s">
        <v>322</v>
      </c>
      <c r="D15" s="33"/>
      <c r="E15" s="33"/>
      <c r="F15" s="33">
        <v>60</v>
      </c>
      <c r="G15" s="53"/>
      <c r="H15" s="64">
        <f>2+1</f>
        <v>3</v>
      </c>
      <c r="I15" s="64">
        <v>2</v>
      </c>
      <c r="J15" s="64">
        <v>1</v>
      </c>
    </row>
    <row r="16" spans="1:10" ht="36">
      <c r="A16" s="65" t="s">
        <v>323</v>
      </c>
      <c r="B16" s="52" t="s">
        <v>324</v>
      </c>
      <c r="C16" s="33" t="s">
        <v>325</v>
      </c>
      <c r="D16" s="33"/>
      <c r="E16" s="33"/>
      <c r="F16" s="62">
        <v>56</v>
      </c>
      <c r="G16" s="53"/>
      <c r="H16" s="35">
        <f>1+1+4</f>
        <v>6</v>
      </c>
      <c r="I16" s="35">
        <v>6</v>
      </c>
      <c r="J16" s="35">
        <v>2</v>
      </c>
    </row>
    <row r="17" spans="1:10" ht="12">
      <c r="A17" s="61"/>
      <c r="B17" s="52" t="s">
        <v>391</v>
      </c>
      <c r="C17" s="33" t="s">
        <v>325</v>
      </c>
      <c r="D17" s="33"/>
      <c r="E17" s="33"/>
      <c r="F17" s="62">
        <v>64</v>
      </c>
      <c r="G17" s="53"/>
      <c r="H17" s="35"/>
      <c r="I17" s="35"/>
      <c r="J17" s="35"/>
    </row>
    <row r="18" spans="1:10" ht="24">
      <c r="A18" s="55"/>
      <c r="B18" s="52" t="s">
        <v>392</v>
      </c>
      <c r="C18" s="33" t="s">
        <v>325</v>
      </c>
      <c r="D18" s="33">
        <v>21</v>
      </c>
      <c r="E18" s="33">
        <v>42</v>
      </c>
      <c r="F18" s="33"/>
      <c r="G18" s="57"/>
      <c r="H18" s="60"/>
      <c r="I18" s="60"/>
      <c r="J18" s="60"/>
    </row>
    <row r="19" spans="1:10" ht="24">
      <c r="A19" s="51" t="s">
        <v>326</v>
      </c>
      <c r="B19" s="52" t="s">
        <v>393</v>
      </c>
      <c r="C19" s="33" t="s">
        <v>327</v>
      </c>
      <c r="D19" s="33"/>
      <c r="E19" s="33"/>
      <c r="F19" s="33">
        <v>200</v>
      </c>
      <c r="G19" s="53"/>
      <c r="H19" s="35">
        <f>2+3+3</f>
        <v>8</v>
      </c>
      <c r="I19" s="35">
        <v>5</v>
      </c>
      <c r="J19" s="35">
        <v>2</v>
      </c>
    </row>
    <row r="20" spans="1:10" ht="12">
      <c r="A20" s="61"/>
      <c r="B20" s="52" t="s">
        <v>324</v>
      </c>
      <c r="C20" s="33" t="s">
        <v>539</v>
      </c>
      <c r="D20" s="33"/>
      <c r="E20" s="33"/>
      <c r="F20" s="33">
        <v>54</v>
      </c>
      <c r="G20" s="53"/>
      <c r="H20" s="35"/>
      <c r="I20" s="35"/>
      <c r="J20" s="35"/>
    </row>
    <row r="21" spans="1:10" ht="12">
      <c r="A21" s="61"/>
      <c r="B21" s="52" t="s">
        <v>394</v>
      </c>
      <c r="C21" s="33" t="s">
        <v>327</v>
      </c>
      <c r="D21" s="33"/>
      <c r="E21" s="33"/>
      <c r="F21" s="33"/>
      <c r="G21" s="53"/>
      <c r="H21" s="35"/>
      <c r="I21" s="35"/>
      <c r="J21" s="35"/>
    </row>
    <row r="22" spans="1:10" ht="12">
      <c r="A22" s="55"/>
      <c r="B22" s="52" t="s">
        <v>395</v>
      </c>
      <c r="C22" s="33" t="s">
        <v>327</v>
      </c>
      <c r="D22" s="33"/>
      <c r="E22" s="33"/>
      <c r="F22" s="33">
        <v>60</v>
      </c>
      <c r="G22" s="53"/>
      <c r="H22" s="60"/>
      <c r="I22" s="60"/>
      <c r="J22" s="60"/>
    </row>
    <row r="23" spans="1:10" ht="12">
      <c r="A23" s="63" t="s">
        <v>328</v>
      </c>
      <c r="B23" s="52"/>
      <c r="C23" s="33"/>
      <c r="D23" s="33"/>
      <c r="E23" s="33"/>
      <c r="F23" s="33"/>
      <c r="G23" s="53"/>
      <c r="H23" s="35">
        <v>1</v>
      </c>
      <c r="I23" s="35">
        <v>1</v>
      </c>
      <c r="J23" s="35"/>
    </row>
    <row r="24" spans="1:10" ht="12">
      <c r="A24" s="55" t="s">
        <v>329</v>
      </c>
      <c r="B24" s="52"/>
      <c r="C24" s="33"/>
      <c r="D24" s="33"/>
      <c r="E24" s="33"/>
      <c r="F24" s="33"/>
      <c r="G24" s="53"/>
      <c r="H24" s="60">
        <v>3</v>
      </c>
      <c r="I24" s="60">
        <v>4</v>
      </c>
      <c r="J24" s="60">
        <v>3</v>
      </c>
    </row>
    <row r="25" spans="1:10" ht="36">
      <c r="A25" s="63" t="s">
        <v>330</v>
      </c>
      <c r="B25" s="52" t="s">
        <v>396</v>
      </c>
      <c r="C25" s="33" t="s">
        <v>331</v>
      </c>
      <c r="D25" s="33">
        <v>16</v>
      </c>
      <c r="E25" s="33">
        <v>39</v>
      </c>
      <c r="F25" s="33"/>
      <c r="G25" s="53"/>
      <c r="H25" s="64">
        <f>1+2+2</f>
        <v>5</v>
      </c>
      <c r="I25" s="64">
        <v>7</v>
      </c>
      <c r="J25" s="64">
        <v>5</v>
      </c>
    </row>
    <row r="26" spans="1:10" ht="36">
      <c r="A26" s="52" t="s">
        <v>332</v>
      </c>
      <c r="B26" s="52"/>
      <c r="C26" s="33"/>
      <c r="D26" s="33"/>
      <c r="E26" s="33"/>
      <c r="F26" s="33"/>
      <c r="G26" s="53"/>
      <c r="H26" s="64">
        <f>1+1</f>
        <v>2</v>
      </c>
      <c r="I26" s="64">
        <v>2</v>
      </c>
      <c r="J26" s="64">
        <v>1</v>
      </c>
    </row>
    <row r="27" spans="1:10" ht="12">
      <c r="A27" s="63" t="s">
        <v>333</v>
      </c>
      <c r="B27" s="52"/>
      <c r="C27" s="33"/>
      <c r="D27" s="33"/>
      <c r="E27" s="33"/>
      <c r="F27" s="33"/>
      <c r="G27" s="53"/>
      <c r="H27" s="64">
        <f>1</f>
        <v>1</v>
      </c>
      <c r="I27" s="64">
        <v>2</v>
      </c>
      <c r="J27" s="64">
        <v>1</v>
      </c>
    </row>
    <row r="28" spans="1:10" ht="12.75">
      <c r="A28" s="61" t="s">
        <v>334</v>
      </c>
      <c r="B28" s="41"/>
      <c r="C28" s="33"/>
      <c r="D28" s="33"/>
      <c r="E28" s="33"/>
      <c r="F28" s="33"/>
      <c r="G28" s="53"/>
      <c r="H28" s="64">
        <f>1</f>
        <v>1</v>
      </c>
      <c r="I28" s="64">
        <v>4</v>
      </c>
      <c r="J28" s="64">
        <v>1</v>
      </c>
    </row>
    <row r="29" spans="1:10" ht="27">
      <c r="A29" s="51" t="s">
        <v>335</v>
      </c>
      <c r="B29" s="52" t="s">
        <v>547</v>
      </c>
      <c r="C29" s="33" t="s">
        <v>540</v>
      </c>
      <c r="D29" s="33"/>
      <c r="E29" s="33"/>
      <c r="F29" s="33">
        <v>40</v>
      </c>
      <c r="G29" s="53"/>
      <c r="H29" s="35">
        <f>4+1+3</f>
        <v>8</v>
      </c>
      <c r="I29" s="35">
        <v>4</v>
      </c>
      <c r="J29" s="35">
        <v>1</v>
      </c>
    </row>
    <row r="30" spans="1:10" ht="24">
      <c r="A30" s="55"/>
      <c r="B30" s="52" t="s">
        <v>397</v>
      </c>
      <c r="C30" s="33" t="s">
        <v>536</v>
      </c>
      <c r="D30" s="33"/>
      <c r="E30" s="33"/>
      <c r="F30" s="33">
        <v>50</v>
      </c>
      <c r="G30" s="53"/>
      <c r="H30" s="60"/>
      <c r="I30" s="60"/>
      <c r="J30" s="60"/>
    </row>
    <row r="31" spans="1:10" ht="36">
      <c r="A31" s="61" t="s">
        <v>336</v>
      </c>
      <c r="B31" s="52" t="s">
        <v>422</v>
      </c>
      <c r="C31" s="33" t="s">
        <v>337</v>
      </c>
      <c r="D31" s="33">
        <v>15</v>
      </c>
      <c r="E31" s="33">
        <v>15</v>
      </c>
      <c r="F31" s="33"/>
      <c r="G31" s="53"/>
      <c r="H31" s="35">
        <f>2+2</f>
        <v>4</v>
      </c>
      <c r="I31" s="35">
        <v>10</v>
      </c>
      <c r="J31" s="35">
        <v>4</v>
      </c>
    </row>
    <row r="32" spans="1:10" ht="24">
      <c r="A32" s="55"/>
      <c r="B32" s="52" t="s">
        <v>398</v>
      </c>
      <c r="C32" s="33" t="s">
        <v>337</v>
      </c>
      <c r="D32" s="33"/>
      <c r="E32" s="33"/>
      <c r="F32" s="33"/>
      <c r="G32" s="53"/>
      <c r="H32" s="60"/>
      <c r="I32" s="60"/>
      <c r="J32" s="60"/>
    </row>
    <row r="33" spans="1:10" ht="12">
      <c r="A33" s="63" t="s">
        <v>418</v>
      </c>
      <c r="B33" s="52"/>
      <c r="C33" s="33"/>
      <c r="D33" s="33"/>
      <c r="E33" s="33"/>
      <c r="F33" s="33"/>
      <c r="G33" s="53"/>
      <c r="H33" s="64">
        <v>4</v>
      </c>
      <c r="I33" s="64">
        <v>4</v>
      </c>
      <c r="J33" s="64"/>
    </row>
    <row r="34" spans="1:10" ht="12">
      <c r="A34" s="63" t="s">
        <v>338</v>
      </c>
      <c r="B34" s="52"/>
      <c r="C34" s="33"/>
      <c r="D34" s="33"/>
      <c r="E34" s="33"/>
      <c r="F34" s="33"/>
      <c r="G34" s="53"/>
      <c r="H34" s="64">
        <f>4+6+4</f>
        <v>14</v>
      </c>
      <c r="I34" s="64">
        <v>13</v>
      </c>
      <c r="J34" s="64">
        <v>2</v>
      </c>
    </row>
    <row r="35" spans="1:10" ht="24">
      <c r="A35" s="61" t="s">
        <v>339</v>
      </c>
      <c r="B35" s="52" t="s">
        <v>399</v>
      </c>
      <c r="C35" s="33" t="s">
        <v>340</v>
      </c>
      <c r="D35" s="33">
        <v>16</v>
      </c>
      <c r="E35" s="33">
        <v>20</v>
      </c>
      <c r="F35" s="33">
        <v>21</v>
      </c>
      <c r="G35" s="53"/>
      <c r="H35" s="35">
        <f>1+2+4</f>
        <v>7</v>
      </c>
      <c r="I35" s="35">
        <v>10</v>
      </c>
      <c r="J35" s="35">
        <v>4</v>
      </c>
    </row>
    <row r="36" spans="1:10" ht="12">
      <c r="A36" s="55"/>
      <c r="B36" s="52" t="s">
        <v>400</v>
      </c>
      <c r="C36" s="33" t="s">
        <v>340</v>
      </c>
      <c r="D36" s="33"/>
      <c r="E36" s="33"/>
      <c r="F36" s="33"/>
      <c r="G36" s="57"/>
      <c r="H36" s="60"/>
      <c r="I36" s="60"/>
      <c r="J36" s="60"/>
    </row>
    <row r="37" spans="1:10" ht="12">
      <c r="A37" s="63" t="s">
        <v>341</v>
      </c>
      <c r="B37" s="52"/>
      <c r="C37" s="33"/>
      <c r="D37" s="33"/>
      <c r="E37" s="33"/>
      <c r="F37" s="33"/>
      <c r="G37" s="53"/>
      <c r="H37" s="64">
        <f>1+3+2</f>
        <v>6</v>
      </c>
      <c r="I37" s="64">
        <v>5</v>
      </c>
      <c r="J37" s="64">
        <v>2</v>
      </c>
    </row>
    <row r="38" spans="1:10" ht="24">
      <c r="A38" s="63" t="s">
        <v>342</v>
      </c>
      <c r="B38" s="52" t="s">
        <v>423</v>
      </c>
      <c r="C38" s="33" t="s">
        <v>343</v>
      </c>
      <c r="D38" s="33">
        <v>15</v>
      </c>
      <c r="E38" s="33">
        <v>14</v>
      </c>
      <c r="F38" s="33">
        <v>50</v>
      </c>
      <c r="G38" s="53"/>
      <c r="H38" s="64">
        <f>4+4+5+2</f>
        <v>15</v>
      </c>
      <c r="I38" s="64">
        <v>11</v>
      </c>
      <c r="J38" s="64"/>
    </row>
    <row r="39" spans="1:10" ht="36">
      <c r="A39" s="63" t="s">
        <v>344</v>
      </c>
      <c r="B39" s="52" t="s">
        <v>345</v>
      </c>
      <c r="C39" s="33" t="s">
        <v>346</v>
      </c>
      <c r="D39" s="33">
        <v>17</v>
      </c>
      <c r="E39" s="33">
        <v>24</v>
      </c>
      <c r="F39" s="33">
        <v>30</v>
      </c>
      <c r="G39" s="53"/>
      <c r="H39" s="64">
        <f>2+3</f>
        <v>5</v>
      </c>
      <c r="I39" s="64">
        <v>10</v>
      </c>
      <c r="J39" s="64">
        <v>3</v>
      </c>
    </row>
    <row r="40" spans="1:10" ht="12">
      <c r="A40" s="63" t="s">
        <v>347</v>
      </c>
      <c r="B40" s="52"/>
      <c r="C40" s="33"/>
      <c r="D40" s="33"/>
      <c r="E40" s="33"/>
      <c r="F40" s="33"/>
      <c r="G40" s="53"/>
      <c r="H40" s="64">
        <v>1</v>
      </c>
      <c r="I40" s="64">
        <v>4</v>
      </c>
      <c r="J40" s="64"/>
    </row>
    <row r="41" spans="1:10" ht="24">
      <c r="A41" s="61" t="s">
        <v>348</v>
      </c>
      <c r="B41" s="52" t="s">
        <v>393</v>
      </c>
      <c r="C41" s="33" t="s">
        <v>419</v>
      </c>
      <c r="D41" s="33"/>
      <c r="E41" s="33"/>
      <c r="F41" s="33">
        <v>200</v>
      </c>
      <c r="G41" s="53"/>
      <c r="H41" s="35">
        <f>3+5+6</f>
        <v>14</v>
      </c>
      <c r="I41" s="35">
        <v>1</v>
      </c>
      <c r="J41" s="35">
        <v>1</v>
      </c>
    </row>
    <row r="42" spans="1:10" ht="12">
      <c r="A42" s="61"/>
      <c r="B42" s="52" t="s">
        <v>401</v>
      </c>
      <c r="C42" s="33" t="s">
        <v>349</v>
      </c>
      <c r="D42" s="33"/>
      <c r="E42" s="33"/>
      <c r="F42" s="33">
        <v>20</v>
      </c>
      <c r="G42" s="53"/>
      <c r="H42" s="35"/>
      <c r="I42" s="35"/>
      <c r="J42" s="35"/>
    </row>
    <row r="43" spans="1:10" ht="12">
      <c r="A43" s="55"/>
      <c r="B43" s="52" t="s">
        <v>324</v>
      </c>
      <c r="C43" s="33" t="s">
        <v>349</v>
      </c>
      <c r="D43" s="33"/>
      <c r="E43" s="33"/>
      <c r="F43" s="33">
        <v>20</v>
      </c>
      <c r="G43" s="53"/>
      <c r="H43" s="60"/>
      <c r="I43" s="60"/>
      <c r="J43" s="60"/>
    </row>
    <row r="44" spans="1:10" ht="24">
      <c r="A44" s="61" t="s">
        <v>350</v>
      </c>
      <c r="B44" s="52" t="s">
        <v>402</v>
      </c>
      <c r="C44" s="33" t="s">
        <v>351</v>
      </c>
      <c r="D44" s="33">
        <v>11</v>
      </c>
      <c r="E44" s="33">
        <v>20</v>
      </c>
      <c r="F44" s="33">
        <v>40</v>
      </c>
      <c r="G44" s="53"/>
      <c r="H44" s="35">
        <f>2+7+3</f>
        <v>12</v>
      </c>
      <c r="I44" s="35">
        <v>13</v>
      </c>
      <c r="J44" s="35">
        <v>1</v>
      </c>
    </row>
    <row r="45" spans="1:10" ht="24">
      <c r="A45" s="61"/>
      <c r="B45" s="52" t="s">
        <v>314</v>
      </c>
      <c r="C45" s="33" t="s">
        <v>352</v>
      </c>
      <c r="D45" s="33"/>
      <c r="E45" s="33"/>
      <c r="F45" s="33">
        <v>250</v>
      </c>
      <c r="G45" s="53"/>
      <c r="H45" s="35"/>
      <c r="I45" s="35"/>
      <c r="J45" s="35"/>
    </row>
    <row r="46" spans="1:10" ht="24">
      <c r="A46" s="55"/>
      <c r="B46" s="52" t="s">
        <v>403</v>
      </c>
      <c r="C46" s="33" t="s">
        <v>351</v>
      </c>
      <c r="D46" s="33">
        <v>13</v>
      </c>
      <c r="E46" s="33"/>
      <c r="F46" s="33">
        <v>60</v>
      </c>
      <c r="G46" s="53"/>
      <c r="H46" s="60"/>
      <c r="I46" s="60"/>
      <c r="J46" s="60"/>
    </row>
    <row r="47" spans="1:10" ht="24">
      <c r="A47" s="61" t="s">
        <v>353</v>
      </c>
      <c r="B47" s="52" t="s">
        <v>404</v>
      </c>
      <c r="C47" s="33" t="s">
        <v>354</v>
      </c>
      <c r="D47" s="33">
        <v>1</v>
      </c>
      <c r="E47" s="33"/>
      <c r="F47" s="33">
        <v>70</v>
      </c>
      <c r="G47" s="53"/>
      <c r="H47" s="35">
        <f>2+4+4</f>
        <v>10</v>
      </c>
      <c r="I47" s="35">
        <v>8</v>
      </c>
      <c r="J47" s="35">
        <v>5</v>
      </c>
    </row>
    <row r="48" spans="1:10" ht="36">
      <c r="A48" s="61"/>
      <c r="B48" s="52" t="s">
        <v>405</v>
      </c>
      <c r="C48" s="33" t="s">
        <v>354</v>
      </c>
      <c r="D48" s="33">
        <v>12</v>
      </c>
      <c r="E48" s="33">
        <v>11</v>
      </c>
      <c r="F48" s="33">
        <v>120</v>
      </c>
      <c r="G48" s="53"/>
      <c r="H48" s="35"/>
      <c r="I48" s="35"/>
      <c r="J48" s="35"/>
    </row>
    <row r="49" spans="1:10" ht="36">
      <c r="A49" s="61"/>
      <c r="B49" s="52" t="s">
        <v>424</v>
      </c>
      <c r="C49" s="33" t="s">
        <v>354</v>
      </c>
      <c r="D49" s="33">
        <v>15</v>
      </c>
      <c r="E49" s="33">
        <v>16</v>
      </c>
      <c r="F49" s="33">
        <v>30</v>
      </c>
      <c r="G49" s="53"/>
      <c r="H49" s="35"/>
      <c r="I49" s="35"/>
      <c r="J49" s="35"/>
    </row>
    <row r="50" spans="1:10" ht="36">
      <c r="A50" s="55"/>
      <c r="B50" s="52" t="s">
        <v>425</v>
      </c>
      <c r="C50" s="33" t="s">
        <v>354</v>
      </c>
      <c r="D50" s="33">
        <v>17</v>
      </c>
      <c r="E50" s="33">
        <v>46</v>
      </c>
      <c r="F50" s="33">
        <v>100</v>
      </c>
      <c r="G50" s="57"/>
      <c r="H50" s="60"/>
      <c r="I50" s="60"/>
      <c r="J50" s="60"/>
    </row>
    <row r="51" spans="1:10" ht="12">
      <c r="A51" s="63" t="s">
        <v>355</v>
      </c>
      <c r="B51" s="52"/>
      <c r="C51" s="33"/>
      <c r="D51" s="33"/>
      <c r="E51" s="33"/>
      <c r="F51" s="33"/>
      <c r="G51" s="53"/>
      <c r="H51" s="64">
        <f>1+2</f>
        <v>3</v>
      </c>
      <c r="I51" s="64">
        <v>8</v>
      </c>
      <c r="J51" s="64">
        <v>3</v>
      </c>
    </row>
    <row r="52" spans="1:10" ht="12">
      <c r="A52" s="63" t="s">
        <v>356</v>
      </c>
      <c r="B52" s="52"/>
      <c r="C52" s="33"/>
      <c r="D52" s="33"/>
      <c r="E52" s="33"/>
      <c r="F52" s="33"/>
      <c r="G52" s="53"/>
      <c r="H52" s="64">
        <f>1+1+1</f>
        <v>3</v>
      </c>
      <c r="I52" s="64">
        <v>9</v>
      </c>
      <c r="J52" s="64">
        <v>1</v>
      </c>
    </row>
    <row r="53" spans="1:10" ht="12">
      <c r="A53" s="63" t="s">
        <v>357</v>
      </c>
      <c r="B53" s="52" t="s">
        <v>406</v>
      </c>
      <c r="C53" s="33" t="s">
        <v>358</v>
      </c>
      <c r="D53" s="33"/>
      <c r="E53" s="33"/>
      <c r="F53" s="33">
        <v>40</v>
      </c>
      <c r="G53" s="53"/>
      <c r="H53" s="64">
        <f>10+2+3</f>
        <v>15</v>
      </c>
      <c r="I53" s="64">
        <v>7</v>
      </c>
      <c r="J53" s="64">
        <v>6</v>
      </c>
    </row>
    <row r="54" spans="1:10" ht="12">
      <c r="A54" s="63" t="s">
        <v>359</v>
      </c>
      <c r="B54" s="52"/>
      <c r="C54" s="33"/>
      <c r="D54" s="33"/>
      <c r="E54" s="33"/>
      <c r="F54" s="33"/>
      <c r="G54" s="53"/>
      <c r="H54" s="64">
        <f>1+4</f>
        <v>5</v>
      </c>
      <c r="I54" s="64">
        <v>10</v>
      </c>
      <c r="J54" s="64">
        <v>3</v>
      </c>
    </row>
    <row r="55" spans="1:10" ht="24">
      <c r="A55" s="61" t="s">
        <v>360</v>
      </c>
      <c r="B55" s="52" t="s">
        <v>393</v>
      </c>
      <c r="C55" s="33" t="s">
        <v>361</v>
      </c>
      <c r="D55" s="33"/>
      <c r="E55" s="33"/>
      <c r="F55" s="33">
        <v>120</v>
      </c>
      <c r="G55" s="53"/>
      <c r="H55" s="35">
        <f>1+2+1</f>
        <v>4</v>
      </c>
      <c r="I55" s="35">
        <v>8</v>
      </c>
      <c r="J55" s="35">
        <v>4</v>
      </c>
    </row>
    <row r="56" spans="1:10" ht="24">
      <c r="A56" s="61"/>
      <c r="B56" s="52" t="s">
        <v>407</v>
      </c>
      <c r="C56" s="33" t="s">
        <v>362</v>
      </c>
      <c r="D56" s="33"/>
      <c r="E56" s="33"/>
      <c r="F56" s="33">
        <v>100</v>
      </c>
      <c r="G56" s="53"/>
      <c r="H56" s="35"/>
      <c r="I56" s="35"/>
      <c r="J56" s="35"/>
    </row>
    <row r="57" spans="1:10" ht="24">
      <c r="A57" s="55"/>
      <c r="B57" s="52" t="s">
        <v>363</v>
      </c>
      <c r="C57" s="33" t="s">
        <v>362</v>
      </c>
      <c r="D57" s="33"/>
      <c r="E57" s="33"/>
      <c r="F57" s="33">
        <v>60</v>
      </c>
      <c r="G57" s="53"/>
      <c r="H57" s="60"/>
      <c r="I57" s="60"/>
      <c r="J57" s="60"/>
    </row>
    <row r="58" spans="1:10" ht="24">
      <c r="A58" s="63" t="s">
        <v>364</v>
      </c>
      <c r="B58" s="52" t="s">
        <v>408</v>
      </c>
      <c r="C58" s="33" t="s">
        <v>541</v>
      </c>
      <c r="D58" s="33"/>
      <c r="E58" s="33"/>
      <c r="F58" s="33"/>
      <c r="G58" s="53"/>
      <c r="H58" s="64">
        <f>5+5+5+1</f>
        <v>16</v>
      </c>
      <c r="I58" s="64">
        <v>10</v>
      </c>
      <c r="J58" s="64"/>
    </row>
    <row r="59" spans="1:10" ht="12">
      <c r="A59" s="63" t="s">
        <v>365</v>
      </c>
      <c r="B59" s="52"/>
      <c r="C59" s="33"/>
      <c r="D59" s="33"/>
      <c r="E59" s="33"/>
      <c r="F59" s="33"/>
      <c r="G59" s="53"/>
      <c r="H59" s="64">
        <f>1+1</f>
        <v>2</v>
      </c>
      <c r="I59" s="64">
        <v>2</v>
      </c>
      <c r="J59" s="64"/>
    </row>
    <row r="60" spans="1:10" ht="24">
      <c r="A60" s="52" t="s">
        <v>366</v>
      </c>
      <c r="B60" s="52"/>
      <c r="C60" s="33"/>
      <c r="D60" s="33"/>
      <c r="E60" s="33"/>
      <c r="F60" s="33"/>
      <c r="G60" s="53"/>
      <c r="H60" s="64">
        <f>1+1+3</f>
        <v>5</v>
      </c>
      <c r="I60" s="64">
        <v>2</v>
      </c>
      <c r="J60" s="64">
        <v>1</v>
      </c>
    </row>
    <row r="61" spans="1:10" ht="24">
      <c r="A61" s="63" t="s">
        <v>367</v>
      </c>
      <c r="B61" s="52" t="s">
        <v>542</v>
      </c>
      <c r="C61" s="33" t="s">
        <v>543</v>
      </c>
      <c r="D61" s="33">
        <v>19</v>
      </c>
      <c r="E61" s="33">
        <v>19</v>
      </c>
      <c r="F61" s="33">
        <v>10</v>
      </c>
      <c r="G61" s="53"/>
      <c r="H61" s="64">
        <f>2+4</f>
        <v>6</v>
      </c>
      <c r="I61" s="64">
        <v>13</v>
      </c>
      <c r="J61" s="64">
        <v>4</v>
      </c>
    </row>
    <row r="62" spans="1:10" ht="24">
      <c r="A62" s="63" t="s">
        <v>368</v>
      </c>
      <c r="B62" s="52" t="s">
        <v>409</v>
      </c>
      <c r="C62" s="33" t="s">
        <v>369</v>
      </c>
      <c r="D62" s="33"/>
      <c r="E62" s="33"/>
      <c r="F62" s="33"/>
      <c r="G62" s="53"/>
      <c r="H62" s="64"/>
      <c r="I62" s="64">
        <v>4</v>
      </c>
      <c r="J62" s="64"/>
    </row>
    <row r="63" spans="1:10" ht="12">
      <c r="A63" s="63" t="s">
        <v>370</v>
      </c>
      <c r="B63" s="52"/>
      <c r="C63" s="33"/>
      <c r="D63" s="33"/>
      <c r="E63" s="33"/>
      <c r="F63" s="33"/>
      <c r="G63" s="53"/>
      <c r="H63" s="64">
        <v>1</v>
      </c>
      <c r="I63" s="64"/>
      <c r="J63" s="64"/>
    </row>
    <row r="64" spans="1:10" ht="24">
      <c r="A64" s="61" t="s">
        <v>371</v>
      </c>
      <c r="B64" s="52" t="s">
        <v>396</v>
      </c>
      <c r="C64" s="33" t="s">
        <v>372</v>
      </c>
      <c r="D64" s="33">
        <v>17</v>
      </c>
      <c r="E64" s="33">
        <v>41</v>
      </c>
      <c r="F64" s="33">
        <v>36</v>
      </c>
      <c r="G64" s="53"/>
      <c r="H64" s="35">
        <f>4+2+2+1</f>
        <v>9</v>
      </c>
      <c r="I64" s="35">
        <v>10</v>
      </c>
      <c r="J64" s="35">
        <v>1</v>
      </c>
    </row>
    <row r="65" spans="1:10" ht="24">
      <c r="A65" s="55"/>
      <c r="B65" s="52" t="s">
        <v>410</v>
      </c>
      <c r="C65" s="33" t="s">
        <v>372</v>
      </c>
      <c r="D65" s="33">
        <v>19</v>
      </c>
      <c r="E65" s="33">
        <v>19</v>
      </c>
      <c r="F65" s="33">
        <v>10</v>
      </c>
      <c r="G65" s="53"/>
      <c r="H65" s="60"/>
      <c r="I65" s="60"/>
      <c r="J65" s="60"/>
    </row>
    <row r="66" spans="1:10" ht="12">
      <c r="A66" s="63" t="s">
        <v>373</v>
      </c>
      <c r="B66" s="52" t="s">
        <v>544</v>
      </c>
      <c r="C66" s="33" t="s">
        <v>545</v>
      </c>
      <c r="D66" s="33" t="s">
        <v>546</v>
      </c>
      <c r="E66" s="33">
        <v>16</v>
      </c>
      <c r="F66" s="33">
        <v>40</v>
      </c>
      <c r="G66" s="53"/>
      <c r="H66" s="64">
        <f>2+2</f>
        <v>4</v>
      </c>
      <c r="I66" s="64">
        <v>12</v>
      </c>
      <c r="J66" s="64">
        <v>1</v>
      </c>
    </row>
    <row r="67" spans="1:10" ht="24">
      <c r="A67" s="61" t="s">
        <v>374</v>
      </c>
      <c r="B67" s="52" t="s">
        <v>411</v>
      </c>
      <c r="C67" s="33" t="s">
        <v>375</v>
      </c>
      <c r="D67" s="33">
        <v>11</v>
      </c>
      <c r="E67" s="33"/>
      <c r="F67" s="33">
        <v>100</v>
      </c>
      <c r="G67" s="53"/>
      <c r="H67" s="35">
        <f>2+4+4</f>
        <v>10</v>
      </c>
      <c r="I67" s="35">
        <v>10</v>
      </c>
      <c r="J67" s="35">
        <v>4</v>
      </c>
    </row>
    <row r="68" spans="1:10" ht="24">
      <c r="A68" s="61"/>
      <c r="B68" s="52" t="s">
        <v>412</v>
      </c>
      <c r="C68" s="33" t="s">
        <v>375</v>
      </c>
      <c r="D68" s="33"/>
      <c r="E68" s="33"/>
      <c r="F68" s="33">
        <v>20</v>
      </c>
      <c r="G68" s="53"/>
      <c r="H68" s="35"/>
      <c r="I68" s="35"/>
      <c r="J68" s="35"/>
    </row>
    <row r="69" spans="1:10" ht="12">
      <c r="A69" s="55"/>
      <c r="B69" s="52" t="s">
        <v>400</v>
      </c>
      <c r="C69" s="33" t="s">
        <v>375</v>
      </c>
      <c r="D69" s="33"/>
      <c r="E69" s="33"/>
      <c r="F69" s="33"/>
      <c r="G69" s="57"/>
      <c r="H69" s="60"/>
      <c r="I69" s="60"/>
      <c r="J69" s="60"/>
    </row>
    <row r="70" spans="1:10" ht="12">
      <c r="A70" s="63" t="s">
        <v>376</v>
      </c>
      <c r="B70" s="52"/>
      <c r="C70" s="33"/>
      <c r="D70" s="33"/>
      <c r="E70" s="33"/>
      <c r="F70" s="33"/>
      <c r="G70" s="53"/>
      <c r="H70" s="64">
        <f>1+2+1</f>
        <v>4</v>
      </c>
      <c r="I70" s="64">
        <v>11</v>
      </c>
      <c r="J70" s="64"/>
    </row>
    <row r="71" spans="1:10" ht="24">
      <c r="A71" s="52" t="s">
        <v>377</v>
      </c>
      <c r="B71" s="52"/>
      <c r="C71" s="33"/>
      <c r="D71" s="33"/>
      <c r="E71" s="33"/>
      <c r="F71" s="33"/>
      <c r="G71" s="53"/>
      <c r="H71" s="64">
        <f>3+1+5</f>
        <v>9</v>
      </c>
      <c r="I71" s="64">
        <v>15</v>
      </c>
      <c r="J71" s="64">
        <v>3</v>
      </c>
    </row>
    <row r="72" spans="1:10" ht="36">
      <c r="A72" s="63" t="s">
        <v>378</v>
      </c>
      <c r="B72" s="52" t="s">
        <v>413</v>
      </c>
      <c r="C72" s="33" t="s">
        <v>379</v>
      </c>
      <c r="D72" s="33">
        <v>12</v>
      </c>
      <c r="E72" s="33"/>
      <c r="F72" s="33">
        <v>40</v>
      </c>
      <c r="G72" s="53"/>
      <c r="H72" s="64">
        <f>1+4+2</f>
        <v>7</v>
      </c>
      <c r="I72" s="64">
        <v>15</v>
      </c>
      <c r="J72" s="64">
        <v>3</v>
      </c>
    </row>
    <row r="73" spans="1:10" ht="12">
      <c r="A73" s="61" t="s">
        <v>380</v>
      </c>
      <c r="B73" s="52" t="s">
        <v>381</v>
      </c>
      <c r="C73" s="33" t="s">
        <v>382</v>
      </c>
      <c r="D73" s="33"/>
      <c r="E73" s="33"/>
      <c r="F73" s="33">
        <v>100</v>
      </c>
      <c r="G73" s="53"/>
      <c r="H73" s="35">
        <f>3+4+6+1</f>
        <v>14</v>
      </c>
      <c r="I73" s="35">
        <v>13</v>
      </c>
      <c r="J73" s="35">
        <v>1</v>
      </c>
    </row>
    <row r="74" spans="1:10" ht="36">
      <c r="A74" s="61"/>
      <c r="B74" s="52" t="s">
        <v>414</v>
      </c>
      <c r="C74" s="33" t="s">
        <v>382</v>
      </c>
      <c r="D74" s="33">
        <v>15</v>
      </c>
      <c r="E74" s="33">
        <v>15</v>
      </c>
      <c r="F74" s="33">
        <v>40</v>
      </c>
      <c r="G74" s="53"/>
      <c r="H74" s="35"/>
      <c r="I74" s="35"/>
      <c r="J74" s="35"/>
    </row>
    <row r="75" spans="1:10" ht="24">
      <c r="A75" s="61"/>
      <c r="B75" s="52" t="s">
        <v>415</v>
      </c>
      <c r="C75" s="33" t="s">
        <v>382</v>
      </c>
      <c r="D75" s="33" t="s">
        <v>553</v>
      </c>
      <c r="E75" s="33">
        <v>25</v>
      </c>
      <c r="F75" s="33">
        <v>40</v>
      </c>
      <c r="G75" s="53"/>
      <c r="H75" s="35"/>
      <c r="I75" s="35"/>
      <c r="J75" s="35"/>
    </row>
    <row r="76" spans="1:10" ht="24">
      <c r="A76" s="55"/>
      <c r="B76" s="52" t="s">
        <v>426</v>
      </c>
      <c r="C76" s="33" t="s">
        <v>383</v>
      </c>
      <c r="D76" s="33"/>
      <c r="E76" s="33"/>
      <c r="F76" s="33"/>
      <c r="G76" s="57"/>
      <c r="H76" s="60"/>
      <c r="I76" s="60"/>
      <c r="J76" s="60"/>
    </row>
    <row r="77" spans="3:10" ht="12">
      <c r="C77" s="66"/>
      <c r="D77" s="66"/>
      <c r="E77" s="66"/>
      <c r="F77" s="66"/>
      <c r="G77" s="66"/>
      <c r="H77" s="67"/>
      <c r="I77" s="67"/>
      <c r="J77" s="67"/>
    </row>
    <row r="78" spans="3:10" ht="12">
      <c r="C78" s="68"/>
      <c r="D78" s="66"/>
      <c r="F78" s="66"/>
      <c r="G78" s="66"/>
      <c r="H78" s="67"/>
      <c r="I78" s="67"/>
      <c r="J78" s="67"/>
    </row>
    <row r="79" spans="2:10" ht="12">
      <c r="B79" s="69" t="s">
        <v>500</v>
      </c>
      <c r="C79" s="70"/>
      <c r="D79" s="33">
        <f>SUM(D4:D75)</f>
        <v>340</v>
      </c>
      <c r="E79" s="33">
        <f>SUM(E4:E76)</f>
        <v>497</v>
      </c>
      <c r="F79" s="33">
        <f>SUM(F4:F73)</f>
        <v>2796</v>
      </c>
      <c r="G79" s="53"/>
      <c r="H79" s="64">
        <f>SUM(H4:H73)</f>
        <v>283</v>
      </c>
      <c r="I79" s="64">
        <f>SUM(I4:I75)</f>
        <v>326</v>
      </c>
      <c r="J79" s="64">
        <f>SUM(J4:J76)</f>
        <v>91</v>
      </c>
    </row>
    <row r="80" spans="3:10" ht="12">
      <c r="C80" s="68"/>
      <c r="D80" s="66"/>
      <c r="E80" s="66"/>
      <c r="F80" s="66"/>
      <c r="G80" s="66"/>
      <c r="H80" s="67"/>
      <c r="I80" s="67"/>
      <c r="J80" s="67"/>
    </row>
    <row r="81" spans="3:10" ht="12">
      <c r="C81" s="68"/>
      <c r="D81" s="66"/>
      <c r="E81" s="66"/>
      <c r="F81" s="66"/>
      <c r="G81" s="66"/>
      <c r="H81" s="67"/>
      <c r="I81" s="67"/>
      <c r="J81" s="67"/>
    </row>
    <row r="82" spans="3:10" ht="12">
      <c r="C82" s="68"/>
      <c r="D82" s="66"/>
      <c r="E82" s="66"/>
      <c r="F82" s="66"/>
      <c r="G82" s="66"/>
      <c r="H82" s="67"/>
      <c r="I82" s="67"/>
      <c r="J82" s="67"/>
    </row>
    <row r="83" spans="3:10" ht="12">
      <c r="C83" s="68"/>
      <c r="D83" s="66"/>
      <c r="E83" s="66"/>
      <c r="F83" s="66"/>
      <c r="G83" s="66"/>
      <c r="H83" s="67"/>
      <c r="I83" s="67"/>
      <c r="J83" s="67"/>
    </row>
    <row r="84" spans="3:10" ht="12">
      <c r="C84" s="68"/>
      <c r="D84" s="66"/>
      <c r="E84" s="66"/>
      <c r="F84" s="66"/>
      <c r="G84" s="66"/>
      <c r="H84" s="67"/>
      <c r="I84" s="67"/>
      <c r="J84" s="67"/>
    </row>
    <row r="85" spans="3:10" ht="12">
      <c r="C85" s="68"/>
      <c r="D85" s="66"/>
      <c r="E85" s="66"/>
      <c r="F85" s="66"/>
      <c r="G85" s="66"/>
      <c r="H85" s="67"/>
      <c r="I85" s="67"/>
      <c r="J85" s="67"/>
    </row>
    <row r="86" spans="3:10" ht="12">
      <c r="C86" s="68"/>
      <c r="D86" s="66"/>
      <c r="E86" s="66"/>
      <c r="F86" s="66"/>
      <c r="G86" s="66"/>
      <c r="H86" s="67"/>
      <c r="I86" s="67"/>
      <c r="J86" s="67"/>
    </row>
    <row r="87" spans="3:10" ht="12">
      <c r="C87" s="68"/>
      <c r="D87" s="66"/>
      <c r="E87" s="66"/>
      <c r="F87" s="66"/>
      <c r="G87" s="66"/>
      <c r="H87" s="67"/>
      <c r="I87" s="67"/>
      <c r="J87" s="67"/>
    </row>
    <row r="88" spans="3:10" ht="12">
      <c r="C88" s="68"/>
      <c r="D88" s="66"/>
      <c r="E88" s="66"/>
      <c r="F88" s="66"/>
      <c r="G88" s="66"/>
      <c r="H88" s="67"/>
      <c r="I88" s="67"/>
      <c r="J88" s="67"/>
    </row>
    <row r="89" spans="3:10" ht="12">
      <c r="C89" s="68"/>
      <c r="D89" s="66"/>
      <c r="E89" s="66"/>
      <c r="F89" s="66"/>
      <c r="G89" s="66"/>
      <c r="H89" s="67"/>
      <c r="I89" s="67"/>
      <c r="J89" s="67"/>
    </row>
    <row r="90" spans="3:10" ht="12">
      <c r="C90" s="68"/>
      <c r="D90" s="66"/>
      <c r="E90" s="66"/>
      <c r="F90" s="66"/>
      <c r="G90" s="66"/>
      <c r="H90" s="67"/>
      <c r="I90" s="67"/>
      <c r="J90" s="67"/>
    </row>
    <row r="91" spans="3:10" ht="12">
      <c r="C91" s="68"/>
      <c r="D91" s="68"/>
      <c r="E91" s="68"/>
      <c r="F91" s="68"/>
      <c r="G91" s="68"/>
      <c r="H91" s="71"/>
      <c r="I91" s="71"/>
      <c r="J91" s="72"/>
    </row>
    <row r="92" spans="3:10" ht="12">
      <c r="C92" s="68"/>
      <c r="D92" s="68"/>
      <c r="E92" s="68"/>
      <c r="F92" s="68"/>
      <c r="G92" s="68"/>
      <c r="H92" s="71"/>
      <c r="I92" s="71"/>
      <c r="J92" s="72"/>
    </row>
    <row r="93" spans="3:10" ht="12">
      <c r="C93" s="68"/>
      <c r="D93" s="68"/>
      <c r="E93" s="68"/>
      <c r="F93" s="68"/>
      <c r="G93" s="68"/>
      <c r="H93" s="71"/>
      <c r="I93" s="71"/>
      <c r="J93" s="72"/>
    </row>
    <row r="94" spans="3:10" ht="12">
      <c r="C94" s="68"/>
      <c r="D94" s="68"/>
      <c r="E94" s="68"/>
      <c r="F94" s="68"/>
      <c r="G94" s="68"/>
      <c r="H94" s="71"/>
      <c r="I94" s="71"/>
      <c r="J94" s="72"/>
    </row>
    <row r="95" spans="3:10" ht="12">
      <c r="C95" s="68"/>
      <c r="D95" s="68"/>
      <c r="E95" s="68"/>
      <c r="F95" s="68"/>
      <c r="G95" s="68"/>
      <c r="H95" s="71"/>
      <c r="I95" s="71"/>
      <c r="J95" s="72"/>
    </row>
    <row r="96" spans="3:10" ht="12">
      <c r="C96" s="68"/>
      <c r="D96" s="68"/>
      <c r="E96" s="68"/>
      <c r="F96" s="68"/>
      <c r="G96" s="68"/>
      <c r="H96" s="71"/>
      <c r="I96" s="71"/>
      <c r="J96" s="72"/>
    </row>
    <row r="97" spans="3:10" ht="12">
      <c r="C97" s="68"/>
      <c r="D97" s="68"/>
      <c r="E97" s="68"/>
      <c r="F97" s="68"/>
      <c r="G97" s="68"/>
      <c r="H97" s="71"/>
      <c r="I97" s="71"/>
      <c r="J97" s="72"/>
    </row>
    <row r="98" spans="3:10" ht="12">
      <c r="C98" s="68"/>
      <c r="D98" s="68"/>
      <c r="E98" s="68"/>
      <c r="F98" s="68"/>
      <c r="G98" s="68"/>
      <c r="H98" s="71"/>
      <c r="I98" s="71"/>
      <c r="J98" s="72"/>
    </row>
    <row r="99" spans="3:10" ht="12">
      <c r="C99" s="68"/>
      <c r="D99" s="68"/>
      <c r="E99" s="68"/>
      <c r="F99" s="68"/>
      <c r="G99" s="68"/>
      <c r="H99" s="71"/>
      <c r="I99" s="71"/>
      <c r="J99" s="72"/>
    </row>
    <row r="100" spans="3:10" ht="12">
      <c r="C100" s="68"/>
      <c r="D100" s="68"/>
      <c r="E100" s="68"/>
      <c r="F100" s="68"/>
      <c r="G100" s="68"/>
      <c r="H100" s="71"/>
      <c r="I100" s="71"/>
      <c r="J100" s="72"/>
    </row>
    <row r="101" spans="3:10" ht="12">
      <c r="C101" s="68"/>
      <c r="D101" s="68"/>
      <c r="E101" s="68"/>
      <c r="F101" s="68"/>
      <c r="G101" s="68"/>
      <c r="H101" s="71"/>
      <c r="I101" s="71"/>
      <c r="J101" s="72"/>
    </row>
    <row r="102" spans="3:10" ht="12">
      <c r="C102" s="68"/>
      <c r="D102" s="68"/>
      <c r="E102" s="68"/>
      <c r="F102" s="68"/>
      <c r="G102" s="68"/>
      <c r="H102" s="71"/>
      <c r="I102" s="71"/>
      <c r="J102" s="72"/>
    </row>
    <row r="103" spans="3:10" ht="12">
      <c r="C103" s="68"/>
      <c r="D103" s="68"/>
      <c r="E103" s="68"/>
      <c r="F103" s="68"/>
      <c r="G103" s="68"/>
      <c r="H103" s="71"/>
      <c r="I103" s="71"/>
      <c r="J103" s="72"/>
    </row>
    <row r="104" spans="3:10" ht="12">
      <c r="C104" s="68"/>
      <c r="D104" s="68"/>
      <c r="E104" s="68"/>
      <c r="F104" s="68"/>
      <c r="G104" s="68"/>
      <c r="H104" s="71"/>
      <c r="I104" s="71"/>
      <c r="J104" s="72"/>
    </row>
    <row r="105" spans="3:10" ht="12">
      <c r="C105" s="68"/>
      <c r="D105" s="68"/>
      <c r="E105" s="68"/>
      <c r="F105" s="68"/>
      <c r="G105" s="68"/>
      <c r="H105" s="71"/>
      <c r="I105" s="71"/>
      <c r="J105" s="72"/>
    </row>
    <row r="106" spans="3:10" ht="12">
      <c r="C106" s="68"/>
      <c r="D106" s="68"/>
      <c r="E106" s="68"/>
      <c r="F106" s="68"/>
      <c r="G106" s="68"/>
      <c r="H106" s="71"/>
      <c r="I106" s="71"/>
      <c r="J106" s="72"/>
    </row>
    <row r="107" spans="3:10" ht="12">
      <c r="C107" s="68"/>
      <c r="D107" s="68"/>
      <c r="E107" s="68"/>
      <c r="F107" s="68"/>
      <c r="G107" s="68"/>
      <c r="H107" s="71"/>
      <c r="I107" s="71"/>
      <c r="J107" s="72"/>
    </row>
    <row r="108" spans="3:10" ht="12">
      <c r="C108" s="68"/>
      <c r="D108" s="68"/>
      <c r="E108" s="68"/>
      <c r="F108" s="68"/>
      <c r="G108" s="68"/>
      <c r="H108" s="71"/>
      <c r="I108" s="71"/>
      <c r="J108" s="72"/>
    </row>
    <row r="109" spans="3:10" ht="12">
      <c r="C109" s="68"/>
      <c r="D109" s="68"/>
      <c r="E109" s="68"/>
      <c r="F109" s="68"/>
      <c r="G109" s="68"/>
      <c r="H109" s="71"/>
      <c r="I109" s="71"/>
      <c r="J109" s="72"/>
    </row>
    <row r="110" spans="3:10" ht="12">
      <c r="C110" s="68"/>
      <c r="D110" s="68"/>
      <c r="E110" s="68"/>
      <c r="F110" s="68"/>
      <c r="G110" s="68"/>
      <c r="H110" s="71"/>
      <c r="I110" s="71"/>
      <c r="J110" s="72"/>
    </row>
    <row r="111" spans="3:10" ht="12">
      <c r="C111" s="68"/>
      <c r="D111" s="68"/>
      <c r="E111" s="68"/>
      <c r="F111" s="68"/>
      <c r="G111" s="68"/>
      <c r="H111" s="71"/>
      <c r="I111" s="71"/>
      <c r="J111" s="72"/>
    </row>
    <row r="112" spans="3:10" ht="12">
      <c r="C112" s="68"/>
      <c r="D112" s="68"/>
      <c r="E112" s="68"/>
      <c r="F112" s="68"/>
      <c r="G112" s="68"/>
      <c r="H112" s="71"/>
      <c r="I112" s="71"/>
      <c r="J112" s="72"/>
    </row>
    <row r="113" spans="3:10" ht="12">
      <c r="C113" s="68"/>
      <c r="D113" s="68"/>
      <c r="E113" s="68"/>
      <c r="F113" s="68"/>
      <c r="G113" s="68"/>
      <c r="H113" s="71"/>
      <c r="I113" s="71"/>
      <c r="J113" s="72"/>
    </row>
    <row r="114" spans="3:10" ht="12">
      <c r="C114" s="68"/>
      <c r="D114" s="68"/>
      <c r="E114" s="68"/>
      <c r="F114" s="68"/>
      <c r="G114" s="68"/>
      <c r="H114" s="71"/>
      <c r="I114" s="71"/>
      <c r="J114" s="72"/>
    </row>
    <row r="115" spans="3:10" ht="12">
      <c r="C115" s="68"/>
      <c r="D115" s="68"/>
      <c r="E115" s="68"/>
      <c r="F115" s="68"/>
      <c r="G115" s="68"/>
      <c r="H115" s="71"/>
      <c r="I115" s="71"/>
      <c r="J115" s="72"/>
    </row>
    <row r="116" spans="3:10" ht="12">
      <c r="C116" s="68"/>
      <c r="D116" s="68"/>
      <c r="E116" s="68"/>
      <c r="F116" s="68"/>
      <c r="G116" s="68"/>
      <c r="H116" s="71"/>
      <c r="I116" s="71"/>
      <c r="J116" s="72"/>
    </row>
    <row r="117" spans="3:10" ht="12">
      <c r="C117" s="68"/>
      <c r="D117" s="68"/>
      <c r="E117" s="68"/>
      <c r="F117" s="68"/>
      <c r="G117" s="68"/>
      <c r="H117" s="71"/>
      <c r="I117" s="71"/>
      <c r="J117" s="72"/>
    </row>
    <row r="118" spans="3:10" ht="12">
      <c r="C118" s="68"/>
      <c r="D118" s="68"/>
      <c r="E118" s="68"/>
      <c r="F118" s="68"/>
      <c r="G118" s="68"/>
      <c r="H118" s="71"/>
      <c r="I118" s="71"/>
      <c r="J118" s="72"/>
    </row>
    <row r="119" spans="3:10" ht="12">
      <c r="C119" s="68"/>
      <c r="D119" s="68"/>
      <c r="E119" s="68"/>
      <c r="F119" s="68"/>
      <c r="G119" s="68"/>
      <c r="H119" s="71"/>
      <c r="I119" s="71"/>
      <c r="J119" s="72"/>
    </row>
    <row r="120" spans="3:9" ht="12">
      <c r="C120" s="68"/>
      <c r="D120" s="68"/>
      <c r="E120" s="68"/>
      <c r="F120" s="68"/>
      <c r="G120" s="68"/>
      <c r="H120" s="68"/>
      <c r="I120" s="68"/>
    </row>
    <row r="121" spans="3:9" ht="12">
      <c r="C121" s="68"/>
      <c r="D121" s="68"/>
      <c r="E121" s="68"/>
      <c r="F121" s="68"/>
      <c r="G121" s="68"/>
      <c r="H121" s="68"/>
      <c r="I121" s="68"/>
    </row>
    <row r="122" spans="3:9" ht="12">
      <c r="C122" s="68"/>
      <c r="D122" s="68"/>
      <c r="E122" s="68"/>
      <c r="F122" s="68"/>
      <c r="G122" s="68"/>
      <c r="H122" s="68"/>
      <c r="I122" s="68"/>
    </row>
    <row r="123" spans="3:9" ht="12">
      <c r="C123" s="68"/>
      <c r="D123" s="68"/>
      <c r="E123" s="68"/>
      <c r="F123" s="68"/>
      <c r="G123" s="68"/>
      <c r="H123" s="68"/>
      <c r="I123" s="68"/>
    </row>
    <row r="124" spans="3:9" ht="12">
      <c r="C124" s="68"/>
      <c r="D124" s="68"/>
      <c r="E124" s="68"/>
      <c r="F124" s="68"/>
      <c r="G124" s="68"/>
      <c r="H124" s="68"/>
      <c r="I124" s="68"/>
    </row>
    <row r="125" spans="3:9" ht="12">
      <c r="C125" s="68"/>
      <c r="D125" s="68"/>
      <c r="E125" s="68"/>
      <c r="F125" s="68"/>
      <c r="G125" s="68"/>
      <c r="H125" s="68"/>
      <c r="I125" s="68"/>
    </row>
    <row r="126" spans="3:9" ht="12">
      <c r="C126" s="68"/>
      <c r="D126" s="68"/>
      <c r="E126" s="68"/>
      <c r="F126" s="68"/>
      <c r="G126" s="68"/>
      <c r="H126" s="68"/>
      <c r="I126" s="68"/>
    </row>
    <row r="127" spans="3:9" ht="12">
      <c r="C127" s="68"/>
      <c r="D127" s="68"/>
      <c r="E127" s="68"/>
      <c r="F127" s="68"/>
      <c r="G127" s="68"/>
      <c r="H127" s="68"/>
      <c r="I127" s="68"/>
    </row>
    <row r="128" spans="3:9" ht="12">
      <c r="C128" s="68"/>
      <c r="D128" s="68"/>
      <c r="E128" s="68"/>
      <c r="F128" s="68"/>
      <c r="G128" s="68"/>
      <c r="H128" s="68"/>
      <c r="I128" s="68"/>
    </row>
    <row r="129" spans="3:9" ht="12">
      <c r="C129" s="68"/>
      <c r="D129" s="68"/>
      <c r="E129" s="68"/>
      <c r="F129" s="68"/>
      <c r="G129" s="68"/>
      <c r="H129" s="68"/>
      <c r="I129" s="68"/>
    </row>
    <row r="130" spans="3:9" ht="12">
      <c r="C130" s="68"/>
      <c r="D130" s="68"/>
      <c r="E130" s="68"/>
      <c r="F130" s="68"/>
      <c r="G130" s="68"/>
      <c r="H130" s="68"/>
      <c r="I130" s="68"/>
    </row>
    <row r="131" spans="3:9" ht="12">
      <c r="C131" s="68"/>
      <c r="D131" s="68"/>
      <c r="E131" s="68"/>
      <c r="F131" s="68"/>
      <c r="G131" s="68"/>
      <c r="H131" s="68"/>
      <c r="I131" s="68"/>
    </row>
    <row r="132" spans="3:9" ht="12">
      <c r="C132" s="68"/>
      <c r="D132" s="68"/>
      <c r="E132" s="68"/>
      <c r="F132" s="68"/>
      <c r="G132" s="68"/>
      <c r="H132" s="68"/>
      <c r="I132" s="68"/>
    </row>
    <row r="133" spans="3:9" ht="12">
      <c r="C133" s="68"/>
      <c r="D133" s="68"/>
      <c r="E133" s="68"/>
      <c r="F133" s="68"/>
      <c r="G133" s="68"/>
      <c r="H133" s="68"/>
      <c r="I133" s="68"/>
    </row>
    <row r="134" spans="3:9" ht="12">
      <c r="C134" s="68"/>
      <c r="D134" s="68"/>
      <c r="E134" s="68"/>
      <c r="F134" s="68"/>
      <c r="G134" s="68"/>
      <c r="H134" s="68"/>
      <c r="I134" s="68"/>
    </row>
    <row r="135" spans="3:9" ht="12">
      <c r="C135" s="68"/>
      <c r="D135" s="68"/>
      <c r="E135" s="68"/>
      <c r="F135" s="68"/>
      <c r="G135" s="68"/>
      <c r="H135" s="68"/>
      <c r="I135" s="68"/>
    </row>
    <row r="136" spans="3:9" ht="12">
      <c r="C136" s="68"/>
      <c r="D136" s="68"/>
      <c r="E136" s="68"/>
      <c r="F136" s="68"/>
      <c r="G136" s="68"/>
      <c r="H136" s="68"/>
      <c r="I136" s="68"/>
    </row>
    <row r="137" spans="3:9" ht="12">
      <c r="C137" s="68"/>
      <c r="D137" s="68"/>
      <c r="E137" s="68"/>
      <c r="F137" s="68"/>
      <c r="G137" s="68"/>
      <c r="H137" s="68"/>
      <c r="I137" s="68"/>
    </row>
    <row r="138" spans="3:9" ht="12">
      <c r="C138" s="68"/>
      <c r="D138" s="68"/>
      <c r="E138" s="68"/>
      <c r="F138" s="68"/>
      <c r="G138" s="68"/>
      <c r="H138" s="68"/>
      <c r="I138" s="68"/>
    </row>
    <row r="139" spans="3:9" ht="12">
      <c r="C139" s="68"/>
      <c r="D139" s="68"/>
      <c r="E139" s="68"/>
      <c r="F139" s="68"/>
      <c r="G139" s="68"/>
      <c r="H139" s="68"/>
      <c r="I139" s="68"/>
    </row>
    <row r="140" spans="3:9" ht="12">
      <c r="C140" s="68"/>
      <c r="D140" s="68"/>
      <c r="E140" s="68"/>
      <c r="F140" s="68"/>
      <c r="G140" s="68"/>
      <c r="H140" s="68"/>
      <c r="I140" s="68"/>
    </row>
    <row r="141" spans="3:9" ht="12">
      <c r="C141" s="68"/>
      <c r="D141" s="68"/>
      <c r="E141" s="68"/>
      <c r="F141" s="68"/>
      <c r="G141" s="68"/>
      <c r="H141" s="68"/>
      <c r="I141" s="68"/>
    </row>
    <row r="142" spans="3:9" ht="12">
      <c r="C142" s="68"/>
      <c r="D142" s="68"/>
      <c r="E142" s="68"/>
      <c r="F142" s="68"/>
      <c r="G142" s="68"/>
      <c r="H142" s="68"/>
      <c r="I142" s="68"/>
    </row>
    <row r="143" spans="3:9" ht="12">
      <c r="C143" s="68"/>
      <c r="D143" s="68"/>
      <c r="E143" s="68"/>
      <c r="F143" s="68"/>
      <c r="G143" s="68"/>
      <c r="H143" s="68"/>
      <c r="I143" s="68"/>
    </row>
    <row r="144" spans="3:9" ht="12">
      <c r="C144" s="68"/>
      <c r="D144" s="68"/>
      <c r="E144" s="68"/>
      <c r="F144" s="68"/>
      <c r="G144" s="68"/>
      <c r="H144" s="68"/>
      <c r="I144" s="68"/>
    </row>
    <row r="145" spans="3:9" ht="12">
      <c r="C145" s="68"/>
      <c r="D145" s="68"/>
      <c r="E145" s="68"/>
      <c r="F145" s="68"/>
      <c r="G145" s="68"/>
      <c r="H145" s="68"/>
      <c r="I145" s="68"/>
    </row>
    <row r="146" spans="3:9" ht="12">
      <c r="C146" s="68"/>
      <c r="D146" s="68"/>
      <c r="E146" s="68"/>
      <c r="F146" s="68"/>
      <c r="G146" s="68"/>
      <c r="H146" s="68"/>
      <c r="I146" s="68"/>
    </row>
    <row r="147" spans="3:9" ht="12">
      <c r="C147" s="68"/>
      <c r="D147" s="68"/>
      <c r="E147" s="68"/>
      <c r="F147" s="68"/>
      <c r="G147" s="68"/>
      <c r="H147" s="68"/>
      <c r="I147" s="68"/>
    </row>
    <row r="148" spans="3:9" ht="12">
      <c r="C148" s="68"/>
      <c r="D148" s="68"/>
      <c r="E148" s="68"/>
      <c r="F148" s="68"/>
      <c r="G148" s="68"/>
      <c r="H148" s="68"/>
      <c r="I148" s="68"/>
    </row>
    <row r="149" spans="3:9" ht="12">
      <c r="C149" s="68"/>
      <c r="D149" s="68"/>
      <c r="E149" s="68"/>
      <c r="F149" s="68"/>
      <c r="G149" s="68"/>
      <c r="H149" s="68"/>
      <c r="I149" s="68"/>
    </row>
    <row r="150" spans="3:9" ht="12">
      <c r="C150" s="68"/>
      <c r="D150" s="68"/>
      <c r="E150" s="68"/>
      <c r="F150" s="68"/>
      <c r="G150" s="68"/>
      <c r="H150" s="68"/>
      <c r="I150" s="68"/>
    </row>
    <row r="151" spans="3:9" ht="12">
      <c r="C151" s="68"/>
      <c r="D151" s="68"/>
      <c r="E151" s="68"/>
      <c r="F151" s="68"/>
      <c r="G151" s="68"/>
      <c r="H151" s="68"/>
      <c r="I151" s="68"/>
    </row>
    <row r="152" spans="3:9" ht="12">
      <c r="C152" s="68"/>
      <c r="D152" s="68"/>
      <c r="E152" s="68"/>
      <c r="F152" s="68"/>
      <c r="G152" s="68"/>
      <c r="H152" s="68"/>
      <c r="I152" s="68"/>
    </row>
    <row r="153" spans="3:9" ht="12">
      <c r="C153" s="68"/>
      <c r="D153" s="68"/>
      <c r="E153" s="68"/>
      <c r="F153" s="68"/>
      <c r="G153" s="68"/>
      <c r="H153" s="68"/>
      <c r="I153" s="68"/>
    </row>
    <row r="154" spans="3:9" ht="12">
      <c r="C154" s="68"/>
      <c r="D154" s="68"/>
      <c r="E154" s="68"/>
      <c r="F154" s="68"/>
      <c r="G154" s="68"/>
      <c r="H154" s="68"/>
      <c r="I154" s="68"/>
    </row>
    <row r="155" spans="3:9" ht="12">
      <c r="C155" s="68"/>
      <c r="D155" s="68"/>
      <c r="E155" s="68"/>
      <c r="F155" s="68"/>
      <c r="G155" s="68"/>
      <c r="H155" s="68"/>
      <c r="I155" s="68"/>
    </row>
    <row r="156" spans="3:9" ht="12">
      <c r="C156" s="68"/>
      <c r="D156" s="68"/>
      <c r="E156" s="68"/>
      <c r="F156" s="68"/>
      <c r="G156" s="68"/>
      <c r="H156" s="68"/>
      <c r="I156" s="68"/>
    </row>
    <row r="157" spans="3:9" ht="12">
      <c r="C157" s="68"/>
      <c r="D157" s="68"/>
      <c r="E157" s="68"/>
      <c r="F157" s="68"/>
      <c r="G157" s="68"/>
      <c r="H157" s="68"/>
      <c r="I157" s="68"/>
    </row>
    <row r="158" spans="3:9" ht="12">
      <c r="C158" s="68"/>
      <c r="D158" s="68"/>
      <c r="E158" s="68"/>
      <c r="F158" s="68"/>
      <c r="G158" s="68"/>
      <c r="H158" s="68"/>
      <c r="I158" s="68"/>
    </row>
    <row r="159" spans="3:9" ht="12">
      <c r="C159" s="68"/>
      <c r="D159" s="68"/>
      <c r="E159" s="68"/>
      <c r="F159" s="68"/>
      <c r="G159" s="68"/>
      <c r="H159" s="68"/>
      <c r="I159" s="68"/>
    </row>
    <row r="160" spans="3:9" ht="12">
      <c r="C160" s="68"/>
      <c r="D160" s="68"/>
      <c r="E160" s="68"/>
      <c r="F160" s="68"/>
      <c r="G160" s="68"/>
      <c r="H160" s="68"/>
      <c r="I160" s="68"/>
    </row>
    <row r="161" spans="3:9" ht="12">
      <c r="C161" s="68"/>
      <c r="D161" s="68"/>
      <c r="E161" s="68"/>
      <c r="F161" s="68"/>
      <c r="G161" s="68"/>
      <c r="H161" s="68"/>
      <c r="I161" s="68"/>
    </row>
    <row r="162" spans="3:9" ht="12">
      <c r="C162" s="68"/>
      <c r="D162" s="68"/>
      <c r="E162" s="68"/>
      <c r="F162" s="68"/>
      <c r="G162" s="68"/>
      <c r="H162" s="68"/>
      <c r="I162" s="68"/>
    </row>
    <row r="163" spans="3:9" ht="12">
      <c r="C163" s="68"/>
      <c r="D163" s="68"/>
      <c r="E163" s="68"/>
      <c r="F163" s="68"/>
      <c r="G163" s="68"/>
      <c r="H163" s="68"/>
      <c r="I163" s="68"/>
    </row>
    <row r="164" spans="3:9" ht="12">
      <c r="C164" s="68"/>
      <c r="D164" s="68"/>
      <c r="E164" s="68"/>
      <c r="F164" s="68"/>
      <c r="G164" s="68"/>
      <c r="H164" s="68"/>
      <c r="I164" s="68"/>
    </row>
    <row r="165" spans="3:9" ht="12">
      <c r="C165" s="68"/>
      <c r="D165" s="68"/>
      <c r="E165" s="68"/>
      <c r="F165" s="68"/>
      <c r="G165" s="68"/>
      <c r="H165" s="68"/>
      <c r="I165" s="68"/>
    </row>
    <row r="166" spans="3:9" ht="12">
      <c r="C166" s="68"/>
      <c r="D166" s="68"/>
      <c r="E166" s="68"/>
      <c r="F166" s="68"/>
      <c r="G166" s="68"/>
      <c r="H166" s="68"/>
      <c r="I166" s="68"/>
    </row>
    <row r="167" spans="3:9" ht="12">
      <c r="C167" s="68"/>
      <c r="D167" s="68"/>
      <c r="E167" s="68"/>
      <c r="F167" s="68"/>
      <c r="G167" s="68"/>
      <c r="H167" s="68"/>
      <c r="I167" s="68"/>
    </row>
    <row r="168" spans="3:9" ht="12">
      <c r="C168" s="68"/>
      <c r="D168" s="68"/>
      <c r="E168" s="68"/>
      <c r="F168" s="68"/>
      <c r="G168" s="68"/>
      <c r="H168" s="68"/>
      <c r="I168" s="68"/>
    </row>
    <row r="169" spans="3:9" ht="12">
      <c r="C169" s="68"/>
      <c r="D169" s="68"/>
      <c r="E169" s="68"/>
      <c r="F169" s="68"/>
      <c r="G169" s="68"/>
      <c r="H169" s="68"/>
      <c r="I169" s="68"/>
    </row>
    <row r="170" spans="3:9" ht="12">
      <c r="C170" s="68"/>
      <c r="D170" s="68"/>
      <c r="E170" s="68"/>
      <c r="F170" s="68"/>
      <c r="G170" s="68"/>
      <c r="H170" s="68"/>
      <c r="I170" s="68"/>
    </row>
    <row r="171" spans="3:9" ht="12">
      <c r="C171" s="68"/>
      <c r="D171" s="68"/>
      <c r="E171" s="68"/>
      <c r="F171" s="68"/>
      <c r="G171" s="68"/>
      <c r="H171" s="68"/>
      <c r="I171" s="68"/>
    </row>
    <row r="172" spans="3:9" ht="12">
      <c r="C172" s="68"/>
      <c r="D172" s="68"/>
      <c r="E172" s="68"/>
      <c r="F172" s="68"/>
      <c r="G172" s="68"/>
      <c r="H172" s="68"/>
      <c r="I172" s="68"/>
    </row>
    <row r="173" spans="3:9" ht="12">
      <c r="C173" s="68"/>
      <c r="D173" s="68"/>
      <c r="E173" s="68"/>
      <c r="F173" s="68"/>
      <c r="G173" s="68"/>
      <c r="H173" s="68"/>
      <c r="I173" s="68"/>
    </row>
    <row r="174" spans="3:9" ht="12">
      <c r="C174" s="68"/>
      <c r="D174" s="68"/>
      <c r="E174" s="68"/>
      <c r="F174" s="68"/>
      <c r="G174" s="68"/>
      <c r="H174" s="68"/>
      <c r="I174" s="68"/>
    </row>
    <row r="175" spans="3:9" ht="12">
      <c r="C175" s="68"/>
      <c r="D175" s="68"/>
      <c r="E175" s="68"/>
      <c r="F175" s="68"/>
      <c r="G175" s="68"/>
      <c r="H175" s="68"/>
      <c r="I175" s="68"/>
    </row>
    <row r="176" spans="3:9" ht="12">
      <c r="C176" s="68"/>
      <c r="D176" s="68"/>
      <c r="E176" s="68"/>
      <c r="F176" s="68"/>
      <c r="G176" s="68"/>
      <c r="H176" s="68"/>
      <c r="I176" s="68"/>
    </row>
    <row r="177" spans="3:9" ht="12">
      <c r="C177" s="68"/>
      <c r="D177" s="68"/>
      <c r="E177" s="68"/>
      <c r="F177" s="68"/>
      <c r="G177" s="68"/>
      <c r="H177" s="68"/>
      <c r="I177" s="68"/>
    </row>
    <row r="178" spans="3:9" ht="12">
      <c r="C178" s="68"/>
      <c r="D178" s="68"/>
      <c r="E178" s="68"/>
      <c r="F178" s="68"/>
      <c r="G178" s="68"/>
      <c r="H178" s="68"/>
      <c r="I178" s="68"/>
    </row>
    <row r="179" spans="3:9" ht="12">
      <c r="C179" s="68"/>
      <c r="D179" s="68"/>
      <c r="E179" s="68"/>
      <c r="F179" s="68"/>
      <c r="G179" s="68"/>
      <c r="H179" s="68"/>
      <c r="I179" s="68"/>
    </row>
    <row r="180" spans="3:9" ht="12">
      <c r="C180" s="68"/>
      <c r="D180" s="68"/>
      <c r="E180" s="68"/>
      <c r="F180" s="68"/>
      <c r="G180" s="68"/>
      <c r="H180" s="68"/>
      <c r="I180" s="68"/>
    </row>
    <row r="181" spans="3:9" ht="12">
      <c r="C181" s="68"/>
      <c r="D181" s="68"/>
      <c r="E181" s="68"/>
      <c r="F181" s="68"/>
      <c r="G181" s="68"/>
      <c r="H181" s="68"/>
      <c r="I181" s="68"/>
    </row>
    <row r="182" spans="3:9" ht="12">
      <c r="C182" s="68"/>
      <c r="D182" s="68"/>
      <c r="E182" s="68"/>
      <c r="F182" s="68"/>
      <c r="G182" s="68"/>
      <c r="H182" s="68"/>
      <c r="I182" s="68"/>
    </row>
    <row r="183" spans="3:9" ht="12">
      <c r="C183" s="68"/>
      <c r="D183" s="68"/>
      <c r="E183" s="68"/>
      <c r="F183" s="68"/>
      <c r="G183" s="68"/>
      <c r="H183" s="68"/>
      <c r="I183" s="68"/>
    </row>
    <row r="184" spans="3:9" ht="12">
      <c r="C184" s="68"/>
      <c r="D184" s="68"/>
      <c r="E184" s="68"/>
      <c r="F184" s="68"/>
      <c r="G184" s="68"/>
      <c r="H184" s="68"/>
      <c r="I184" s="68"/>
    </row>
    <row r="185" spans="3:9" ht="12">
      <c r="C185" s="68"/>
      <c r="D185" s="68"/>
      <c r="E185" s="68"/>
      <c r="F185" s="68"/>
      <c r="G185" s="68"/>
      <c r="H185" s="68"/>
      <c r="I185" s="68"/>
    </row>
    <row r="186" spans="3:9" ht="12">
      <c r="C186" s="68"/>
      <c r="D186" s="68"/>
      <c r="E186" s="68"/>
      <c r="F186" s="68"/>
      <c r="G186" s="68"/>
      <c r="H186" s="68"/>
      <c r="I186" s="68"/>
    </row>
    <row r="187" spans="3:9" ht="12">
      <c r="C187" s="68"/>
      <c r="D187" s="68"/>
      <c r="E187" s="68"/>
      <c r="F187" s="68"/>
      <c r="G187" s="68"/>
      <c r="H187" s="68"/>
      <c r="I187" s="68"/>
    </row>
    <row r="188" spans="3:9" ht="12">
      <c r="C188" s="68"/>
      <c r="D188" s="68"/>
      <c r="E188" s="68"/>
      <c r="F188" s="68"/>
      <c r="G188" s="68"/>
      <c r="H188" s="68"/>
      <c r="I188" s="68"/>
    </row>
    <row r="189" spans="3:9" ht="12">
      <c r="C189" s="68"/>
      <c r="D189" s="68"/>
      <c r="E189" s="68"/>
      <c r="F189" s="68"/>
      <c r="G189" s="68"/>
      <c r="H189" s="68"/>
      <c r="I189" s="68"/>
    </row>
    <row r="190" spans="3:9" ht="12">
      <c r="C190" s="68"/>
      <c r="D190" s="68"/>
      <c r="E190" s="68"/>
      <c r="F190" s="68"/>
      <c r="G190" s="68"/>
      <c r="H190" s="68"/>
      <c r="I190" s="68"/>
    </row>
    <row r="191" spans="3:9" ht="12">
      <c r="C191" s="68"/>
      <c r="D191" s="68"/>
      <c r="E191" s="68"/>
      <c r="F191" s="68"/>
      <c r="G191" s="68"/>
      <c r="H191" s="68"/>
      <c r="I191" s="68"/>
    </row>
    <row r="192" spans="3:9" ht="12">
      <c r="C192" s="68"/>
      <c r="D192" s="68"/>
      <c r="E192" s="68"/>
      <c r="F192" s="68"/>
      <c r="G192" s="68"/>
      <c r="H192" s="68"/>
      <c r="I192" s="68"/>
    </row>
    <row r="193" spans="3:9" ht="12">
      <c r="C193" s="68"/>
      <c r="D193" s="68"/>
      <c r="E193" s="68"/>
      <c r="F193" s="68"/>
      <c r="G193" s="68"/>
      <c r="H193" s="68"/>
      <c r="I193" s="68"/>
    </row>
    <row r="194" spans="3:9" ht="12">
      <c r="C194" s="68"/>
      <c r="D194" s="68"/>
      <c r="E194" s="68"/>
      <c r="F194" s="68"/>
      <c r="G194" s="68"/>
      <c r="H194" s="68"/>
      <c r="I194" s="68"/>
    </row>
    <row r="195" spans="3:9" ht="12">
      <c r="C195" s="68"/>
      <c r="D195" s="68"/>
      <c r="E195" s="68"/>
      <c r="F195" s="68"/>
      <c r="G195" s="68"/>
      <c r="H195" s="68"/>
      <c r="I195" s="68"/>
    </row>
    <row r="196" spans="3:9" ht="12">
      <c r="C196" s="68"/>
      <c r="D196" s="68"/>
      <c r="E196" s="68"/>
      <c r="F196" s="68"/>
      <c r="G196" s="68"/>
      <c r="H196" s="68"/>
      <c r="I196" s="68"/>
    </row>
    <row r="197" spans="3:9" ht="12">
      <c r="C197" s="68"/>
      <c r="D197" s="68"/>
      <c r="E197" s="68"/>
      <c r="F197" s="68"/>
      <c r="G197" s="68"/>
      <c r="H197" s="68"/>
      <c r="I197" s="68"/>
    </row>
    <row r="198" spans="3:9" ht="12">
      <c r="C198" s="68"/>
      <c r="D198" s="68"/>
      <c r="E198" s="68"/>
      <c r="F198" s="68"/>
      <c r="G198" s="68"/>
      <c r="H198" s="68"/>
      <c r="I198" s="68"/>
    </row>
    <row r="199" spans="3:9" ht="12">
      <c r="C199" s="68"/>
      <c r="D199" s="68"/>
      <c r="E199" s="68"/>
      <c r="F199" s="68"/>
      <c r="G199" s="68"/>
      <c r="H199" s="68"/>
      <c r="I199" s="68"/>
    </row>
    <row r="200" spans="3:9" ht="12">
      <c r="C200" s="68"/>
      <c r="D200" s="68"/>
      <c r="E200" s="68"/>
      <c r="F200" s="68"/>
      <c r="G200" s="68"/>
      <c r="H200" s="68"/>
      <c r="I200" s="68"/>
    </row>
    <row r="201" spans="3:9" ht="12">
      <c r="C201" s="68"/>
      <c r="D201" s="68"/>
      <c r="E201" s="68"/>
      <c r="F201" s="68"/>
      <c r="G201" s="68"/>
      <c r="H201" s="68"/>
      <c r="I201" s="68"/>
    </row>
    <row r="202" spans="3:9" ht="12">
      <c r="C202" s="68"/>
      <c r="D202" s="68"/>
      <c r="E202" s="68"/>
      <c r="F202" s="68"/>
      <c r="G202" s="68"/>
      <c r="H202" s="68"/>
      <c r="I202" s="68"/>
    </row>
    <row r="203" spans="3:9" ht="12">
      <c r="C203" s="68"/>
      <c r="D203" s="68"/>
      <c r="E203" s="68"/>
      <c r="F203" s="68"/>
      <c r="G203" s="68"/>
      <c r="H203" s="68"/>
      <c r="I203" s="68"/>
    </row>
    <row r="204" spans="3:9" ht="12">
      <c r="C204" s="68"/>
      <c r="D204" s="68"/>
      <c r="E204" s="68"/>
      <c r="F204" s="68"/>
      <c r="G204" s="68"/>
      <c r="H204" s="68"/>
      <c r="I204" s="68"/>
    </row>
    <row r="205" spans="3:9" ht="12">
      <c r="C205" s="68"/>
      <c r="D205" s="68"/>
      <c r="E205" s="68"/>
      <c r="F205" s="68"/>
      <c r="G205" s="68"/>
      <c r="H205" s="68"/>
      <c r="I205" s="68"/>
    </row>
    <row r="206" spans="3:9" ht="12">
      <c r="C206" s="68"/>
      <c r="D206" s="68"/>
      <c r="E206" s="68"/>
      <c r="F206" s="68"/>
      <c r="G206" s="68"/>
      <c r="H206" s="68"/>
      <c r="I206" s="68"/>
    </row>
    <row r="207" spans="3:9" ht="12">
      <c r="C207" s="68"/>
      <c r="D207" s="68"/>
      <c r="E207" s="68"/>
      <c r="F207" s="68"/>
      <c r="G207" s="68"/>
      <c r="H207" s="68"/>
      <c r="I207" s="68"/>
    </row>
    <row r="208" spans="3:9" ht="12">
      <c r="C208" s="68"/>
      <c r="D208" s="68"/>
      <c r="E208" s="68"/>
      <c r="F208" s="68"/>
      <c r="G208" s="68"/>
      <c r="H208" s="68"/>
      <c r="I208" s="68"/>
    </row>
    <row r="209" spans="3:9" ht="12">
      <c r="C209" s="68"/>
      <c r="D209" s="68"/>
      <c r="E209" s="68"/>
      <c r="F209" s="68"/>
      <c r="G209" s="68"/>
      <c r="H209" s="68"/>
      <c r="I209" s="68"/>
    </row>
    <row r="210" spans="3:9" ht="12">
      <c r="C210" s="68"/>
      <c r="D210" s="68"/>
      <c r="E210" s="68"/>
      <c r="F210" s="68"/>
      <c r="G210" s="68"/>
      <c r="H210" s="68"/>
      <c r="I210" s="68"/>
    </row>
    <row r="211" spans="3:9" ht="12">
      <c r="C211" s="68"/>
      <c r="D211" s="68"/>
      <c r="E211" s="68"/>
      <c r="F211" s="68"/>
      <c r="G211" s="68"/>
      <c r="H211" s="68"/>
      <c r="I211" s="68"/>
    </row>
    <row r="212" spans="3:9" ht="12">
      <c r="C212" s="68"/>
      <c r="D212" s="68"/>
      <c r="E212" s="68"/>
      <c r="F212" s="68"/>
      <c r="G212" s="68"/>
      <c r="H212" s="68"/>
      <c r="I212" s="68"/>
    </row>
    <row r="213" spans="3:9" ht="12">
      <c r="C213" s="68"/>
      <c r="D213" s="68"/>
      <c r="E213" s="68"/>
      <c r="F213" s="68"/>
      <c r="G213" s="68"/>
      <c r="H213" s="68"/>
      <c r="I213" s="68"/>
    </row>
    <row r="214" spans="3:9" ht="12">
      <c r="C214" s="68"/>
      <c r="D214" s="68"/>
      <c r="E214" s="68"/>
      <c r="F214" s="68"/>
      <c r="G214" s="68"/>
      <c r="H214" s="68"/>
      <c r="I214" s="68"/>
    </row>
    <row r="215" spans="3:9" ht="12">
      <c r="C215" s="68"/>
      <c r="D215" s="68"/>
      <c r="E215" s="68"/>
      <c r="F215" s="68"/>
      <c r="G215" s="68"/>
      <c r="H215" s="68"/>
      <c r="I215" s="68"/>
    </row>
    <row r="216" spans="3:9" ht="12">
      <c r="C216" s="68"/>
      <c r="D216" s="68"/>
      <c r="E216" s="68"/>
      <c r="F216" s="68"/>
      <c r="G216" s="68"/>
      <c r="H216" s="68"/>
      <c r="I216" s="68"/>
    </row>
    <row r="217" spans="3:9" ht="12">
      <c r="C217" s="68"/>
      <c r="D217" s="68"/>
      <c r="E217" s="68"/>
      <c r="F217" s="68"/>
      <c r="G217" s="68"/>
      <c r="H217" s="68"/>
      <c r="I217" s="68"/>
    </row>
    <row r="218" spans="3:9" ht="12">
      <c r="C218" s="68"/>
      <c r="D218" s="68"/>
      <c r="E218" s="68"/>
      <c r="F218" s="68"/>
      <c r="G218" s="68"/>
      <c r="H218" s="68"/>
      <c r="I218" s="68"/>
    </row>
    <row r="219" spans="3:9" ht="12">
      <c r="C219" s="68"/>
      <c r="D219" s="68"/>
      <c r="E219" s="68"/>
      <c r="F219" s="68"/>
      <c r="G219" s="68"/>
      <c r="H219" s="68"/>
      <c r="I219" s="68"/>
    </row>
    <row r="220" spans="3:9" ht="12">
      <c r="C220" s="68"/>
      <c r="D220" s="68"/>
      <c r="E220" s="68"/>
      <c r="F220" s="68"/>
      <c r="G220" s="68"/>
      <c r="H220" s="68"/>
      <c r="I220" s="68"/>
    </row>
    <row r="221" spans="3:9" ht="12">
      <c r="C221" s="68"/>
      <c r="D221" s="68"/>
      <c r="E221" s="68"/>
      <c r="F221" s="68"/>
      <c r="G221" s="68"/>
      <c r="H221" s="68"/>
      <c r="I221" s="68"/>
    </row>
    <row r="222" spans="3:9" ht="12">
      <c r="C222" s="68"/>
      <c r="D222" s="68"/>
      <c r="E222" s="68"/>
      <c r="F222" s="68"/>
      <c r="G222" s="68"/>
      <c r="H222" s="68"/>
      <c r="I222" s="68"/>
    </row>
    <row r="223" spans="3:9" ht="12">
      <c r="C223" s="68"/>
      <c r="D223" s="68"/>
      <c r="E223" s="68"/>
      <c r="F223" s="68"/>
      <c r="G223" s="68"/>
      <c r="H223" s="68"/>
      <c r="I223" s="68"/>
    </row>
    <row r="224" spans="3:9" ht="12">
      <c r="C224" s="68"/>
      <c r="D224" s="68"/>
      <c r="E224" s="68"/>
      <c r="F224" s="68"/>
      <c r="G224" s="68"/>
      <c r="H224" s="68"/>
      <c r="I224" s="68"/>
    </row>
    <row r="225" spans="3:9" ht="12">
      <c r="C225" s="68"/>
      <c r="D225" s="68"/>
      <c r="E225" s="68"/>
      <c r="F225" s="68"/>
      <c r="G225" s="68"/>
      <c r="H225" s="68"/>
      <c r="I225" s="68"/>
    </row>
    <row r="226" spans="3:9" ht="12">
      <c r="C226" s="68"/>
      <c r="D226" s="68"/>
      <c r="E226" s="68"/>
      <c r="F226" s="68"/>
      <c r="G226" s="68"/>
      <c r="H226" s="68"/>
      <c r="I226" s="68"/>
    </row>
    <row r="227" spans="3:9" ht="12">
      <c r="C227" s="68"/>
      <c r="D227" s="68"/>
      <c r="E227" s="68"/>
      <c r="F227" s="68"/>
      <c r="G227" s="68"/>
      <c r="H227" s="68"/>
      <c r="I227" s="68"/>
    </row>
    <row r="228" spans="3:9" ht="12">
      <c r="C228" s="68"/>
      <c r="D228" s="68"/>
      <c r="E228" s="68"/>
      <c r="F228" s="68"/>
      <c r="G228" s="68"/>
      <c r="H228" s="68"/>
      <c r="I228" s="68"/>
    </row>
    <row r="229" spans="3:9" ht="12">
      <c r="C229" s="68"/>
      <c r="D229" s="68"/>
      <c r="E229" s="68"/>
      <c r="F229" s="68"/>
      <c r="G229" s="68"/>
      <c r="H229" s="68"/>
      <c r="I229" s="68"/>
    </row>
    <row r="230" spans="3:9" ht="12">
      <c r="C230" s="68"/>
      <c r="D230" s="68"/>
      <c r="E230" s="68"/>
      <c r="F230" s="68"/>
      <c r="G230" s="68"/>
      <c r="H230" s="68"/>
      <c r="I230" s="68"/>
    </row>
    <row r="231" spans="3:9" ht="12">
      <c r="C231" s="68"/>
      <c r="D231" s="68"/>
      <c r="E231" s="68"/>
      <c r="F231" s="68"/>
      <c r="G231" s="68"/>
      <c r="H231" s="68"/>
      <c r="I231" s="68"/>
    </row>
    <row r="232" spans="3:9" ht="12">
      <c r="C232" s="68"/>
      <c r="D232" s="68"/>
      <c r="E232" s="68"/>
      <c r="F232" s="68"/>
      <c r="G232" s="68"/>
      <c r="H232" s="68"/>
      <c r="I232" s="68"/>
    </row>
    <row r="233" spans="3:9" ht="12">
      <c r="C233" s="68"/>
      <c r="D233" s="68"/>
      <c r="E233" s="68"/>
      <c r="F233" s="68"/>
      <c r="G233" s="68"/>
      <c r="H233" s="68"/>
      <c r="I233" s="68"/>
    </row>
    <row r="234" spans="3:9" ht="12">
      <c r="C234" s="68"/>
      <c r="D234" s="68"/>
      <c r="E234" s="68"/>
      <c r="F234" s="68"/>
      <c r="G234" s="68"/>
      <c r="H234" s="68"/>
      <c r="I234" s="68"/>
    </row>
    <row r="235" spans="3:9" ht="12">
      <c r="C235" s="68"/>
      <c r="D235" s="68"/>
      <c r="E235" s="68"/>
      <c r="F235" s="68"/>
      <c r="G235" s="68"/>
      <c r="H235" s="68"/>
      <c r="I235" s="68"/>
    </row>
    <row r="236" spans="3:9" ht="12">
      <c r="C236" s="68"/>
      <c r="D236" s="68"/>
      <c r="E236" s="68"/>
      <c r="F236" s="68"/>
      <c r="G236" s="68"/>
      <c r="H236" s="68"/>
      <c r="I236" s="68"/>
    </row>
    <row r="237" spans="3:9" ht="12">
      <c r="C237" s="68"/>
      <c r="D237" s="68"/>
      <c r="E237" s="68"/>
      <c r="F237" s="68"/>
      <c r="G237" s="68"/>
      <c r="H237" s="68"/>
      <c r="I237" s="68"/>
    </row>
    <row r="238" spans="3:9" ht="12">
      <c r="C238" s="68"/>
      <c r="D238" s="68"/>
      <c r="E238" s="68"/>
      <c r="F238" s="68"/>
      <c r="G238" s="68"/>
      <c r="H238" s="68"/>
      <c r="I238" s="68"/>
    </row>
    <row r="239" spans="3:9" ht="12">
      <c r="C239" s="68"/>
      <c r="D239" s="68"/>
      <c r="E239" s="68"/>
      <c r="F239" s="68"/>
      <c r="G239" s="68"/>
      <c r="H239" s="68"/>
      <c r="I239" s="68"/>
    </row>
    <row r="240" spans="3:9" ht="12">
      <c r="C240" s="68"/>
      <c r="D240" s="68"/>
      <c r="E240" s="68"/>
      <c r="F240" s="68"/>
      <c r="G240" s="68"/>
      <c r="H240" s="68"/>
      <c r="I240" s="68"/>
    </row>
    <row r="241" spans="3:9" ht="12">
      <c r="C241" s="68"/>
      <c r="D241" s="68"/>
      <c r="E241" s="68"/>
      <c r="F241" s="68"/>
      <c r="G241" s="68"/>
      <c r="H241" s="68"/>
      <c r="I241" s="68"/>
    </row>
    <row r="242" spans="3:9" ht="12">
      <c r="C242" s="68"/>
      <c r="D242" s="68"/>
      <c r="E242" s="68"/>
      <c r="F242" s="68"/>
      <c r="G242" s="68"/>
      <c r="H242" s="68"/>
      <c r="I242" s="68"/>
    </row>
    <row r="243" spans="3:9" ht="12">
      <c r="C243" s="68"/>
      <c r="D243" s="68"/>
      <c r="E243" s="68"/>
      <c r="F243" s="68"/>
      <c r="G243" s="68"/>
      <c r="H243" s="68"/>
      <c r="I243" s="68"/>
    </row>
    <row r="244" spans="3:9" ht="12">
      <c r="C244" s="68"/>
      <c r="D244" s="68"/>
      <c r="E244" s="68"/>
      <c r="F244" s="68"/>
      <c r="G244" s="68"/>
      <c r="H244" s="68"/>
      <c r="I244" s="68"/>
    </row>
    <row r="245" spans="3:9" ht="12">
      <c r="C245" s="68"/>
      <c r="D245" s="68"/>
      <c r="E245" s="68"/>
      <c r="F245" s="68"/>
      <c r="G245" s="68"/>
      <c r="H245" s="68"/>
      <c r="I245" s="68"/>
    </row>
    <row r="246" spans="3:9" ht="12">
      <c r="C246" s="68"/>
      <c r="D246" s="68"/>
      <c r="E246" s="68"/>
      <c r="F246" s="68"/>
      <c r="G246" s="68"/>
      <c r="H246" s="68"/>
      <c r="I246" s="68"/>
    </row>
    <row r="247" spans="3:9" ht="12">
      <c r="C247" s="68"/>
      <c r="D247" s="68"/>
      <c r="E247" s="68"/>
      <c r="F247" s="68"/>
      <c r="G247" s="68"/>
      <c r="H247" s="68"/>
      <c r="I247" s="68"/>
    </row>
    <row r="248" spans="3:9" ht="12">
      <c r="C248" s="68"/>
      <c r="D248" s="68"/>
      <c r="E248" s="68"/>
      <c r="F248" s="68"/>
      <c r="G248" s="68"/>
      <c r="H248" s="68"/>
      <c r="I248" s="68"/>
    </row>
    <row r="249" spans="3:9" ht="12">
      <c r="C249" s="68"/>
      <c r="D249" s="68"/>
      <c r="E249" s="68"/>
      <c r="F249" s="68"/>
      <c r="G249" s="68"/>
      <c r="H249" s="68"/>
      <c r="I249" s="68"/>
    </row>
    <row r="250" spans="3:9" ht="12">
      <c r="C250" s="68"/>
      <c r="D250" s="68"/>
      <c r="E250" s="68"/>
      <c r="F250" s="68"/>
      <c r="G250" s="68"/>
      <c r="H250" s="68"/>
      <c r="I250" s="68"/>
    </row>
    <row r="251" spans="3:9" ht="12">
      <c r="C251" s="68"/>
      <c r="D251" s="68"/>
      <c r="E251" s="68"/>
      <c r="F251" s="68"/>
      <c r="G251" s="68"/>
      <c r="H251" s="68"/>
      <c r="I251" s="68"/>
    </row>
  </sheetData>
  <mergeCells count="4">
    <mergeCell ref="H1:J1"/>
    <mergeCell ref="E2:F2"/>
    <mergeCell ref="A1:A2"/>
    <mergeCell ref="B1:F1"/>
  </mergeCells>
  <printOptions horizontalCentered="1" verticalCentered="1"/>
  <pageMargins left="0.4724409448818898" right="0.4724409448818898" top="0.984251968503937" bottom="0.81" header="0.5118110236220472" footer="0.5118110236220472"/>
  <pageSetup horizontalDpi="300" verticalDpi="300" orientation="landscape" paperSize="9" r:id="rId3"/>
  <headerFooter alignWithMargins="0">
    <oddHeader>&amp;L&amp;"Times New Roman,Regular"
&amp;UAfrica&amp;C&amp;"Times New Roman,Regular"PCIPD/1/3
Annex III, page &amp;P
Awareness Building and Human Resource Development Activities
1996/1997/1998 up to March 31, 1999</oddHeader>
    <oddFooter>&amp;R&amp;"Times New Roman,Regular"&amp;8&amp;F/&amp;A</oddFooter>
  </headerFooter>
  <rowBreaks count="4" manualBreakCount="4">
    <brk id="18" max="255" man="1"/>
    <brk id="36" max="255" man="1"/>
    <brk id="50" max="255" man="1"/>
    <brk id="69" max="255" man="1"/>
  </row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07"/>
  <sheetViews>
    <sheetView workbookViewId="0" topLeftCell="A1">
      <selection activeCell="A1" sqref="A1:A3"/>
    </sheetView>
  </sheetViews>
  <sheetFormatPr defaultColWidth="9.140625" defaultRowHeight="12.75"/>
  <cols>
    <col min="1" max="1" width="22.8515625" style="1" customWidth="1"/>
    <col min="2" max="2" width="14.28125" style="1" customWidth="1"/>
    <col min="3" max="3" width="16.00390625" style="1" customWidth="1"/>
    <col min="4" max="4" width="19.421875" style="1" customWidth="1"/>
    <col min="5" max="5" width="22.421875" style="1" customWidth="1"/>
    <col min="6" max="6" width="16.8515625" style="1" customWidth="1"/>
    <col min="7" max="7" width="17.28125" style="1" customWidth="1"/>
    <col min="8" max="16384" width="9.140625" style="1" customWidth="1"/>
  </cols>
  <sheetData>
    <row r="1" spans="1:7" ht="12.75" customHeight="1">
      <c r="A1" s="172" t="s">
        <v>107</v>
      </c>
      <c r="B1" s="175" t="s">
        <v>504</v>
      </c>
      <c r="C1" s="175"/>
      <c r="D1" s="172" t="s">
        <v>505</v>
      </c>
      <c r="E1" s="172" t="s">
        <v>506</v>
      </c>
      <c r="F1" s="172" t="s">
        <v>507</v>
      </c>
      <c r="G1" s="172" t="s">
        <v>508</v>
      </c>
    </row>
    <row r="2" spans="1:7" ht="12">
      <c r="A2" s="173"/>
      <c r="B2" s="172" t="s">
        <v>509</v>
      </c>
      <c r="C2" s="172" t="s">
        <v>510</v>
      </c>
      <c r="D2" s="173"/>
      <c r="E2" s="173"/>
      <c r="F2" s="173"/>
      <c r="G2" s="173"/>
    </row>
    <row r="3" spans="1:7" ht="12">
      <c r="A3" s="174"/>
      <c r="B3" s="174"/>
      <c r="C3" s="174"/>
      <c r="D3" s="174"/>
      <c r="E3" s="174"/>
      <c r="F3" s="174"/>
      <c r="G3" s="174"/>
    </row>
    <row r="4" spans="1:7" ht="12">
      <c r="A4" s="13" t="s">
        <v>309</v>
      </c>
      <c r="B4" s="6"/>
      <c r="C4" s="6" t="s">
        <v>511</v>
      </c>
      <c r="D4" s="6" t="s">
        <v>512</v>
      </c>
      <c r="E4" s="13"/>
      <c r="F4" s="13"/>
      <c r="G4" s="13"/>
    </row>
    <row r="5" spans="1:7" ht="12">
      <c r="A5" s="13" t="s">
        <v>311</v>
      </c>
      <c r="B5" s="6"/>
      <c r="C5" s="6" t="s">
        <v>511</v>
      </c>
      <c r="D5" s="6" t="s">
        <v>512</v>
      </c>
      <c r="E5" s="13"/>
      <c r="F5" s="13"/>
      <c r="G5" s="13"/>
    </row>
    <row r="6" spans="1:7" ht="12">
      <c r="A6" s="13" t="s">
        <v>313</v>
      </c>
      <c r="B6" s="6"/>
      <c r="C6" s="6" t="s">
        <v>511</v>
      </c>
      <c r="D6" s="6"/>
      <c r="E6" s="13"/>
      <c r="F6" s="13"/>
      <c r="G6" s="13"/>
    </row>
    <row r="7" spans="1:7" ht="12">
      <c r="A7" s="13" t="s">
        <v>316</v>
      </c>
      <c r="B7" s="6"/>
      <c r="C7" s="6" t="s">
        <v>511</v>
      </c>
      <c r="D7" s="6" t="s">
        <v>513</v>
      </c>
      <c r="E7" s="13"/>
      <c r="F7" s="13"/>
      <c r="G7" s="13"/>
    </row>
    <row r="8" spans="1:7" ht="12">
      <c r="A8" s="13" t="s">
        <v>317</v>
      </c>
      <c r="B8" s="6"/>
      <c r="C8" s="6" t="s">
        <v>511</v>
      </c>
      <c r="D8" s="6"/>
      <c r="E8" s="13"/>
      <c r="F8" s="13"/>
      <c r="G8" s="13"/>
    </row>
    <row r="9" spans="1:7" ht="12">
      <c r="A9" s="13" t="s">
        <v>318</v>
      </c>
      <c r="B9" s="6" t="s">
        <v>511</v>
      </c>
      <c r="C9" s="6" t="s">
        <v>511</v>
      </c>
      <c r="D9" s="6" t="s">
        <v>513</v>
      </c>
      <c r="E9" s="13"/>
      <c r="F9" s="13"/>
      <c r="G9" s="13"/>
    </row>
    <row r="10" spans="1:7" ht="12">
      <c r="A10" s="13" t="s">
        <v>321</v>
      </c>
      <c r="B10" s="6"/>
      <c r="C10" s="6" t="s">
        <v>511</v>
      </c>
      <c r="D10" s="6" t="s">
        <v>514</v>
      </c>
      <c r="E10" s="13"/>
      <c r="F10" s="13"/>
      <c r="G10" s="13"/>
    </row>
    <row r="11" spans="1:7" ht="12">
      <c r="A11" s="13" t="s">
        <v>323</v>
      </c>
      <c r="B11" s="6"/>
      <c r="C11" s="6" t="s">
        <v>511</v>
      </c>
      <c r="D11" s="6" t="s">
        <v>514</v>
      </c>
      <c r="E11" s="13"/>
      <c r="F11" s="13"/>
      <c r="G11" s="13"/>
    </row>
    <row r="12" spans="1:7" ht="12">
      <c r="A12" s="13" t="s">
        <v>326</v>
      </c>
      <c r="B12" s="6"/>
      <c r="C12" s="6" t="s">
        <v>511</v>
      </c>
      <c r="D12" s="6" t="s">
        <v>513</v>
      </c>
      <c r="E12" s="13"/>
      <c r="F12" s="13"/>
      <c r="G12" s="13"/>
    </row>
    <row r="13" spans="1:7" ht="12">
      <c r="A13" s="13" t="s">
        <v>328</v>
      </c>
      <c r="B13" s="6"/>
      <c r="C13" s="6" t="s">
        <v>511</v>
      </c>
      <c r="D13" s="6"/>
      <c r="E13" s="13"/>
      <c r="F13" s="13"/>
      <c r="G13" s="13"/>
    </row>
    <row r="14" spans="1:7" ht="12">
      <c r="A14" s="13" t="s">
        <v>329</v>
      </c>
      <c r="B14" s="6"/>
      <c r="C14" s="6" t="s">
        <v>511</v>
      </c>
      <c r="D14" s="6"/>
      <c r="E14" s="13"/>
      <c r="F14" s="13"/>
      <c r="G14" s="13"/>
    </row>
    <row r="15" spans="1:7" ht="12">
      <c r="A15" s="13" t="s">
        <v>330</v>
      </c>
      <c r="B15" s="6" t="s">
        <v>511</v>
      </c>
      <c r="C15" s="6" t="s">
        <v>511</v>
      </c>
      <c r="D15" s="6" t="s">
        <v>515</v>
      </c>
      <c r="E15" s="13"/>
      <c r="F15" s="13"/>
      <c r="G15" s="13"/>
    </row>
    <row r="16" spans="1:7" ht="12">
      <c r="A16" s="13" t="s">
        <v>332</v>
      </c>
      <c r="B16" s="6"/>
      <c r="C16" s="6" t="s">
        <v>511</v>
      </c>
      <c r="D16" s="6"/>
      <c r="E16" s="13"/>
      <c r="F16" s="13"/>
      <c r="G16" s="13"/>
    </row>
    <row r="17" spans="1:7" ht="12">
      <c r="A17" s="13" t="s">
        <v>333</v>
      </c>
      <c r="B17" s="6"/>
      <c r="C17" s="6" t="s">
        <v>511</v>
      </c>
      <c r="D17" s="6"/>
      <c r="E17" s="6" t="s">
        <v>511</v>
      </c>
      <c r="F17" s="13"/>
      <c r="G17" s="13"/>
    </row>
    <row r="18" spans="1:7" ht="12">
      <c r="A18" s="13" t="s">
        <v>334</v>
      </c>
      <c r="B18" s="6"/>
      <c r="C18" s="6" t="s">
        <v>511</v>
      </c>
      <c r="D18" s="6"/>
      <c r="E18" s="6"/>
      <c r="F18" s="13"/>
      <c r="G18" s="13"/>
    </row>
    <row r="19" spans="1:7" ht="12">
      <c r="A19" s="13" t="s">
        <v>335</v>
      </c>
      <c r="B19" s="6"/>
      <c r="C19" s="6" t="s">
        <v>511</v>
      </c>
      <c r="D19" s="6"/>
      <c r="E19" s="6" t="s">
        <v>511</v>
      </c>
      <c r="F19" s="13"/>
      <c r="G19" s="13"/>
    </row>
    <row r="20" spans="1:7" ht="12">
      <c r="A20" s="13" t="s">
        <v>336</v>
      </c>
      <c r="B20" s="6" t="s">
        <v>511</v>
      </c>
      <c r="C20" s="6" t="s">
        <v>511</v>
      </c>
      <c r="D20" s="6"/>
      <c r="E20" s="6"/>
      <c r="F20" s="13"/>
      <c r="G20" s="13"/>
    </row>
    <row r="21" spans="1:7" ht="12">
      <c r="A21" s="13" t="s">
        <v>516</v>
      </c>
      <c r="B21" s="6"/>
      <c r="C21" s="6" t="s">
        <v>511</v>
      </c>
      <c r="D21" s="6" t="s">
        <v>513</v>
      </c>
      <c r="E21" s="6"/>
      <c r="F21" s="13"/>
      <c r="G21" s="13"/>
    </row>
    <row r="22" spans="1:7" ht="12">
      <c r="A22" s="13" t="s">
        <v>338</v>
      </c>
      <c r="B22" s="6" t="s">
        <v>511</v>
      </c>
      <c r="C22" s="6" t="s">
        <v>511</v>
      </c>
      <c r="D22" s="6" t="s">
        <v>517</v>
      </c>
      <c r="E22" s="6" t="s">
        <v>511</v>
      </c>
      <c r="F22" s="13"/>
      <c r="G22" s="13"/>
    </row>
    <row r="23" spans="1:7" ht="12">
      <c r="A23" s="13" t="s">
        <v>339</v>
      </c>
      <c r="B23" s="6"/>
      <c r="C23" s="6" t="s">
        <v>511</v>
      </c>
      <c r="D23" s="6" t="s">
        <v>512</v>
      </c>
      <c r="E23" s="6"/>
      <c r="F23" s="13"/>
      <c r="G23" s="13"/>
    </row>
    <row r="24" spans="1:7" ht="12">
      <c r="A24" s="13" t="s">
        <v>341</v>
      </c>
      <c r="B24" s="6"/>
      <c r="C24" s="6" t="s">
        <v>511</v>
      </c>
      <c r="D24" s="6" t="s">
        <v>512</v>
      </c>
      <c r="E24" s="6"/>
      <c r="F24" s="13"/>
      <c r="G24" s="13"/>
    </row>
    <row r="25" spans="1:7" ht="12">
      <c r="A25" s="13" t="s">
        <v>342</v>
      </c>
      <c r="B25" s="6" t="s">
        <v>511</v>
      </c>
      <c r="C25" s="6" t="s">
        <v>511</v>
      </c>
      <c r="D25" s="6" t="s">
        <v>512</v>
      </c>
      <c r="E25" s="6"/>
      <c r="F25" s="13"/>
      <c r="G25" s="13"/>
    </row>
    <row r="26" spans="1:7" ht="12">
      <c r="A26" s="13" t="s">
        <v>344</v>
      </c>
      <c r="B26" s="6" t="s">
        <v>511</v>
      </c>
      <c r="C26" s="6" t="s">
        <v>511</v>
      </c>
      <c r="D26" s="6" t="s">
        <v>517</v>
      </c>
      <c r="E26" s="6"/>
      <c r="F26" s="13"/>
      <c r="G26" s="13"/>
    </row>
    <row r="27" spans="1:7" ht="12">
      <c r="A27" s="13" t="s">
        <v>347</v>
      </c>
      <c r="B27" s="6"/>
      <c r="C27" s="6" t="s">
        <v>511</v>
      </c>
      <c r="D27" s="6"/>
      <c r="E27" s="6"/>
      <c r="F27" s="13"/>
      <c r="G27" s="13"/>
    </row>
    <row r="28" spans="1:7" ht="12">
      <c r="A28" s="13" t="s">
        <v>348</v>
      </c>
      <c r="B28" s="6"/>
      <c r="C28" s="6" t="s">
        <v>511</v>
      </c>
      <c r="D28" s="6" t="s">
        <v>517</v>
      </c>
      <c r="E28" s="13"/>
      <c r="F28" s="13"/>
      <c r="G28" s="13"/>
    </row>
    <row r="29" spans="1:7" ht="12">
      <c r="A29" s="13" t="s">
        <v>350</v>
      </c>
      <c r="B29" s="6" t="s">
        <v>511</v>
      </c>
      <c r="C29" s="6" t="s">
        <v>511</v>
      </c>
      <c r="D29" s="6" t="s">
        <v>517</v>
      </c>
      <c r="E29" s="13"/>
      <c r="F29" s="13"/>
      <c r="G29" s="13"/>
    </row>
    <row r="30" spans="1:7" ht="12">
      <c r="A30" s="13" t="s">
        <v>353</v>
      </c>
      <c r="B30" s="6" t="s">
        <v>511</v>
      </c>
      <c r="C30" s="6" t="s">
        <v>511</v>
      </c>
      <c r="D30" s="6" t="s">
        <v>517</v>
      </c>
      <c r="E30" s="13"/>
      <c r="F30" s="13"/>
      <c r="G30" s="13"/>
    </row>
    <row r="31" spans="1:7" ht="12">
      <c r="A31" s="13" t="s">
        <v>356</v>
      </c>
      <c r="B31" s="6"/>
      <c r="C31" s="6" t="s">
        <v>511</v>
      </c>
      <c r="D31" s="6"/>
      <c r="E31" s="13"/>
      <c r="F31" s="13"/>
      <c r="G31" s="13"/>
    </row>
    <row r="32" spans="1:7" ht="12">
      <c r="A32" s="13" t="s">
        <v>357</v>
      </c>
      <c r="B32" s="6"/>
      <c r="C32" s="6" t="s">
        <v>511</v>
      </c>
      <c r="D32" s="6" t="s">
        <v>517</v>
      </c>
      <c r="E32" s="13"/>
      <c r="F32" s="13"/>
      <c r="G32" s="13"/>
    </row>
    <row r="33" spans="1:7" ht="12">
      <c r="A33" s="13" t="s">
        <v>359</v>
      </c>
      <c r="B33" s="6"/>
      <c r="C33" s="6" t="s">
        <v>511</v>
      </c>
      <c r="D33" s="6" t="s">
        <v>517</v>
      </c>
      <c r="E33" s="13"/>
      <c r="F33" s="13"/>
      <c r="G33" s="13"/>
    </row>
    <row r="34" spans="1:7" ht="12">
      <c r="A34" s="13" t="s">
        <v>360</v>
      </c>
      <c r="B34" s="6" t="s">
        <v>511</v>
      </c>
      <c r="C34" s="6" t="s">
        <v>511</v>
      </c>
      <c r="D34" s="6" t="s">
        <v>517</v>
      </c>
      <c r="E34" s="6" t="s">
        <v>511</v>
      </c>
      <c r="F34" s="13"/>
      <c r="G34" s="13"/>
    </row>
    <row r="35" spans="1:7" ht="12">
      <c r="A35" s="13" t="s">
        <v>364</v>
      </c>
      <c r="B35" s="6" t="s">
        <v>511</v>
      </c>
      <c r="C35" s="6" t="s">
        <v>511</v>
      </c>
      <c r="D35" s="6" t="s">
        <v>517</v>
      </c>
      <c r="E35" s="13"/>
      <c r="F35" s="13"/>
      <c r="G35" s="13"/>
    </row>
    <row r="36" spans="1:7" ht="12">
      <c r="A36" s="13" t="s">
        <v>365</v>
      </c>
      <c r="B36" s="6"/>
      <c r="C36" s="6" t="s">
        <v>511</v>
      </c>
      <c r="D36" s="6"/>
      <c r="E36" s="13"/>
      <c r="F36" s="13"/>
      <c r="G36" s="13"/>
    </row>
    <row r="37" spans="1:7" ht="12">
      <c r="A37" s="13" t="s">
        <v>366</v>
      </c>
      <c r="B37" s="6"/>
      <c r="C37" s="6" t="s">
        <v>511</v>
      </c>
      <c r="D37" s="6" t="s">
        <v>517</v>
      </c>
      <c r="E37" s="13"/>
      <c r="F37" s="13"/>
      <c r="G37" s="13"/>
    </row>
    <row r="38" spans="1:7" ht="12">
      <c r="A38" s="13" t="s">
        <v>367</v>
      </c>
      <c r="B38" s="6" t="s">
        <v>511</v>
      </c>
      <c r="C38" s="6" t="s">
        <v>511</v>
      </c>
      <c r="D38" s="6" t="s">
        <v>517</v>
      </c>
      <c r="E38" s="13"/>
      <c r="F38" s="13"/>
      <c r="G38" s="13"/>
    </row>
    <row r="39" spans="1:7" ht="12">
      <c r="A39" s="13" t="s">
        <v>368</v>
      </c>
      <c r="B39" s="6"/>
      <c r="C39" s="6" t="s">
        <v>511</v>
      </c>
      <c r="D39" s="6"/>
      <c r="E39" s="13"/>
      <c r="F39" s="13"/>
      <c r="G39" s="13"/>
    </row>
    <row r="40" spans="1:7" ht="12">
      <c r="A40" s="13" t="s">
        <v>370</v>
      </c>
      <c r="B40" s="6"/>
      <c r="C40" s="6" t="s">
        <v>511</v>
      </c>
      <c r="D40" s="6" t="s">
        <v>517</v>
      </c>
      <c r="E40" s="13"/>
      <c r="F40" s="13"/>
      <c r="G40" s="13"/>
    </row>
    <row r="41" spans="1:7" ht="12">
      <c r="A41" s="13" t="s">
        <v>518</v>
      </c>
      <c r="B41" s="6"/>
      <c r="C41" s="6" t="s">
        <v>511</v>
      </c>
      <c r="D41" s="6"/>
      <c r="E41" s="13"/>
      <c r="F41" s="13"/>
      <c r="G41" s="13"/>
    </row>
    <row r="42" spans="1:7" ht="12">
      <c r="A42" s="13" t="s">
        <v>371</v>
      </c>
      <c r="B42" s="6"/>
      <c r="C42" s="6"/>
      <c r="D42" s="6"/>
      <c r="E42" s="13"/>
      <c r="F42" s="13"/>
      <c r="G42" s="13"/>
    </row>
    <row r="43" spans="1:7" ht="12">
      <c r="A43" s="13" t="s">
        <v>519</v>
      </c>
      <c r="B43" s="6"/>
      <c r="C43" s="6" t="s">
        <v>511</v>
      </c>
      <c r="D43" s="6" t="s">
        <v>517</v>
      </c>
      <c r="E43" s="13"/>
      <c r="F43" s="13"/>
      <c r="G43" s="13"/>
    </row>
    <row r="44" spans="1:7" ht="12">
      <c r="A44" s="13" t="s">
        <v>373</v>
      </c>
      <c r="B44" s="6"/>
      <c r="C44" s="6"/>
      <c r="E44" s="13"/>
      <c r="F44" s="13"/>
      <c r="G44" s="13"/>
    </row>
    <row r="45" spans="1:7" ht="12">
      <c r="A45" s="13" t="s">
        <v>374</v>
      </c>
      <c r="B45" s="6"/>
      <c r="C45" s="6" t="s">
        <v>511</v>
      </c>
      <c r="D45" s="6" t="s">
        <v>517</v>
      </c>
      <c r="E45" s="13"/>
      <c r="F45" s="13"/>
      <c r="G45" s="13"/>
    </row>
    <row r="46" spans="1:7" ht="12">
      <c r="A46" s="13" t="s">
        <v>376</v>
      </c>
      <c r="B46" s="6" t="s">
        <v>511</v>
      </c>
      <c r="C46" s="6" t="s">
        <v>511</v>
      </c>
      <c r="D46" s="6" t="s">
        <v>517</v>
      </c>
      <c r="E46" s="13"/>
      <c r="F46" s="13"/>
      <c r="G46" s="13"/>
    </row>
    <row r="47" spans="1:7" ht="12">
      <c r="A47" s="13" t="s">
        <v>520</v>
      </c>
      <c r="B47" s="6" t="s">
        <v>511</v>
      </c>
      <c r="C47" s="6" t="s">
        <v>511</v>
      </c>
      <c r="D47" s="6"/>
      <c r="E47" s="13"/>
      <c r="F47" s="13"/>
      <c r="G47" s="13"/>
    </row>
    <row r="48" spans="1:7" ht="12">
      <c r="A48" s="13" t="s">
        <v>378</v>
      </c>
      <c r="B48" s="6" t="s">
        <v>511</v>
      </c>
      <c r="C48" s="6" t="s">
        <v>511</v>
      </c>
      <c r="D48" s="6" t="s">
        <v>517</v>
      </c>
      <c r="E48" s="13"/>
      <c r="F48" s="13"/>
      <c r="G48" s="13"/>
    </row>
    <row r="49" spans="1:7" ht="12">
      <c r="A49" s="13" t="s">
        <v>380</v>
      </c>
      <c r="B49" s="6"/>
      <c r="C49" s="6" t="s">
        <v>511</v>
      </c>
      <c r="D49" s="6" t="s">
        <v>517</v>
      </c>
      <c r="E49" s="13"/>
      <c r="F49" s="13"/>
      <c r="G49" s="13"/>
    </row>
    <row r="50" spans="1:7" ht="12">
      <c r="A50" s="13" t="s">
        <v>521</v>
      </c>
      <c r="B50" s="6"/>
      <c r="C50" s="6" t="s">
        <v>511</v>
      </c>
      <c r="D50" s="6"/>
      <c r="E50" s="13"/>
      <c r="F50" s="13"/>
      <c r="G50" s="13"/>
    </row>
    <row r="51" spans="1:7" ht="12">
      <c r="A51" s="13" t="s">
        <v>522</v>
      </c>
      <c r="B51" s="6"/>
      <c r="C51" s="6" t="s">
        <v>511</v>
      </c>
      <c r="D51" s="6"/>
      <c r="E51" s="13"/>
      <c r="F51" s="13"/>
      <c r="G51" s="13"/>
    </row>
    <row r="52" spans="1:7" ht="12">
      <c r="A52" s="13" t="s">
        <v>523</v>
      </c>
      <c r="B52" s="6"/>
      <c r="C52" s="6" t="s">
        <v>511</v>
      </c>
      <c r="D52" s="6"/>
      <c r="E52" s="13"/>
      <c r="F52" s="13"/>
      <c r="G52" s="13"/>
    </row>
    <row r="53" spans="2:8" ht="12">
      <c r="B53" s="30"/>
      <c r="C53" s="30"/>
      <c r="D53" s="30"/>
      <c r="E53" s="31"/>
      <c r="F53" s="31"/>
      <c r="G53" s="31"/>
      <c r="H53" s="21"/>
    </row>
    <row r="54" spans="2:4" ht="12">
      <c r="B54" s="8"/>
      <c r="C54" s="8"/>
      <c r="D54" s="8"/>
    </row>
    <row r="55" spans="2:4" ht="12">
      <c r="B55" s="8"/>
      <c r="C55" s="8"/>
      <c r="D55" s="8"/>
    </row>
    <row r="56" spans="2:4" ht="12">
      <c r="B56" s="8"/>
      <c r="C56" s="8"/>
      <c r="D56" s="8"/>
    </row>
    <row r="57" spans="2:4" ht="12">
      <c r="B57" s="8"/>
      <c r="C57" s="8"/>
      <c r="D57" s="8"/>
    </row>
    <row r="58" spans="2:4" ht="12">
      <c r="B58" s="8"/>
      <c r="C58" s="8"/>
      <c r="D58" s="8"/>
    </row>
    <row r="59" spans="2:4" ht="12">
      <c r="B59" s="8"/>
      <c r="C59" s="8"/>
      <c r="D59" s="8"/>
    </row>
    <row r="60" spans="2:4" ht="12">
      <c r="B60" s="8"/>
      <c r="C60" s="8"/>
      <c r="D60" s="8"/>
    </row>
    <row r="61" spans="2:3" ht="12">
      <c r="B61" s="8"/>
      <c r="C61" s="8"/>
    </row>
    <row r="62" spans="2:3" ht="12">
      <c r="B62" s="8"/>
      <c r="C62" s="8"/>
    </row>
    <row r="63" spans="2:3" ht="12">
      <c r="B63" s="8"/>
      <c r="C63" s="8"/>
    </row>
    <row r="64" spans="2:3" ht="12">
      <c r="B64" s="8"/>
      <c r="C64" s="8"/>
    </row>
    <row r="65" spans="2:3" ht="12">
      <c r="B65" s="8"/>
      <c r="C65" s="8"/>
    </row>
    <row r="66" spans="2:3" ht="12">
      <c r="B66" s="8"/>
      <c r="C66" s="8"/>
    </row>
    <row r="67" spans="2:3" ht="12">
      <c r="B67" s="8"/>
      <c r="C67" s="8"/>
    </row>
    <row r="68" spans="2:3" ht="12">
      <c r="B68" s="8"/>
      <c r="C68" s="8"/>
    </row>
    <row r="69" spans="2:3" ht="12">
      <c r="B69" s="8"/>
      <c r="C69" s="8"/>
    </row>
    <row r="70" spans="2:3" ht="12">
      <c r="B70" s="8"/>
      <c r="C70" s="8"/>
    </row>
    <row r="71" spans="2:3" ht="12">
      <c r="B71" s="8"/>
      <c r="C71" s="8"/>
    </row>
    <row r="72" spans="2:3" ht="12">
      <c r="B72" s="8"/>
      <c r="C72" s="8"/>
    </row>
    <row r="73" spans="2:3" ht="12">
      <c r="B73" s="8"/>
      <c r="C73" s="8"/>
    </row>
    <row r="74" spans="2:3" ht="12">
      <c r="B74" s="8"/>
      <c r="C74" s="8"/>
    </row>
    <row r="75" spans="2:3" ht="12">
      <c r="B75" s="8"/>
      <c r="C75" s="8"/>
    </row>
    <row r="76" spans="2:3" ht="12">
      <c r="B76" s="8"/>
      <c r="C76" s="8"/>
    </row>
    <row r="77" spans="2:3" ht="12">
      <c r="B77" s="8"/>
      <c r="C77" s="8"/>
    </row>
    <row r="78" spans="2:3" ht="12">
      <c r="B78" s="8"/>
      <c r="C78" s="8"/>
    </row>
    <row r="79" spans="2:3" ht="12">
      <c r="B79" s="8"/>
      <c r="C79" s="8"/>
    </row>
    <row r="80" spans="2:3" ht="12">
      <c r="B80" s="8"/>
      <c r="C80" s="8"/>
    </row>
    <row r="81" spans="2:3" ht="12">
      <c r="B81" s="8"/>
      <c r="C81" s="8"/>
    </row>
    <row r="82" spans="2:3" ht="12">
      <c r="B82" s="8"/>
      <c r="C82" s="8"/>
    </row>
    <row r="83" spans="2:3" ht="12">
      <c r="B83" s="8"/>
      <c r="C83" s="8"/>
    </row>
    <row r="84" spans="2:3" ht="12">
      <c r="B84" s="8"/>
      <c r="C84" s="8"/>
    </row>
    <row r="85" spans="2:3" ht="12">
      <c r="B85" s="8"/>
      <c r="C85" s="8"/>
    </row>
    <row r="86" spans="2:3" ht="12">
      <c r="B86" s="8"/>
      <c r="C86" s="8"/>
    </row>
    <row r="87" spans="2:3" ht="12">
      <c r="B87" s="8"/>
      <c r="C87" s="8"/>
    </row>
    <row r="88" spans="2:3" ht="12">
      <c r="B88" s="8"/>
      <c r="C88" s="8"/>
    </row>
    <row r="89" spans="2:3" ht="12">
      <c r="B89" s="8"/>
      <c r="C89" s="8"/>
    </row>
    <row r="90" spans="2:3" ht="12">
      <c r="B90" s="8"/>
      <c r="C90" s="8"/>
    </row>
    <row r="91" spans="2:3" ht="12">
      <c r="B91" s="8"/>
      <c r="C91" s="8"/>
    </row>
    <row r="92" spans="2:3" ht="12">
      <c r="B92" s="8"/>
      <c r="C92" s="8"/>
    </row>
    <row r="93" spans="2:3" ht="12">
      <c r="B93" s="8"/>
      <c r="C93" s="8"/>
    </row>
    <row r="94" spans="2:3" ht="12">
      <c r="B94" s="8"/>
      <c r="C94" s="8"/>
    </row>
    <row r="95" spans="2:3" ht="12">
      <c r="B95" s="8"/>
      <c r="C95" s="8"/>
    </row>
    <row r="96" spans="2:3" ht="12">
      <c r="B96" s="8"/>
      <c r="C96" s="8"/>
    </row>
    <row r="97" spans="2:3" ht="12">
      <c r="B97" s="8"/>
      <c r="C97" s="8"/>
    </row>
    <row r="98" spans="2:3" ht="12">
      <c r="B98" s="8"/>
      <c r="C98" s="8"/>
    </row>
    <row r="99" spans="2:3" ht="12">
      <c r="B99" s="8"/>
      <c r="C99" s="8"/>
    </row>
    <row r="100" spans="2:3" ht="12">
      <c r="B100" s="8"/>
      <c r="C100" s="8"/>
    </row>
    <row r="101" spans="2:3" ht="12">
      <c r="B101" s="8"/>
      <c r="C101" s="8"/>
    </row>
    <row r="102" spans="2:3" ht="12">
      <c r="B102" s="8"/>
      <c r="C102" s="8"/>
    </row>
    <row r="103" spans="2:3" ht="12">
      <c r="B103" s="8"/>
      <c r="C103" s="8"/>
    </row>
    <row r="104" spans="2:3" ht="12">
      <c r="B104" s="8"/>
      <c r="C104" s="8"/>
    </row>
    <row r="105" spans="2:3" ht="12">
      <c r="B105" s="8"/>
      <c r="C105" s="8"/>
    </row>
    <row r="106" spans="2:3" ht="12">
      <c r="B106" s="8"/>
      <c r="C106" s="8"/>
    </row>
    <row r="107" spans="2:3" ht="12">
      <c r="B107" s="8"/>
      <c r="C107" s="8"/>
    </row>
    <row r="108" spans="2:3" ht="12">
      <c r="B108" s="8"/>
      <c r="C108" s="8"/>
    </row>
    <row r="109" spans="2:3" ht="12">
      <c r="B109" s="8"/>
      <c r="C109" s="8"/>
    </row>
    <row r="110" spans="2:3" ht="12">
      <c r="B110" s="8"/>
      <c r="C110" s="8"/>
    </row>
    <row r="111" spans="2:3" ht="12">
      <c r="B111" s="8"/>
      <c r="C111" s="8"/>
    </row>
    <row r="112" spans="2:3" ht="12">
      <c r="B112" s="8"/>
      <c r="C112" s="8"/>
    </row>
    <row r="113" spans="2:3" ht="12">
      <c r="B113" s="8"/>
      <c r="C113" s="8"/>
    </row>
    <row r="114" spans="2:3" ht="12">
      <c r="B114" s="8"/>
      <c r="C114" s="8"/>
    </row>
    <row r="115" spans="2:3" ht="12">
      <c r="B115" s="8"/>
      <c r="C115" s="8"/>
    </row>
    <row r="116" spans="2:3" ht="12">
      <c r="B116" s="8"/>
      <c r="C116" s="8"/>
    </row>
    <row r="117" spans="2:3" ht="12">
      <c r="B117" s="8"/>
      <c r="C117" s="8"/>
    </row>
    <row r="118" spans="2:3" ht="12">
      <c r="B118" s="8"/>
      <c r="C118" s="8"/>
    </row>
    <row r="119" spans="2:3" ht="12">
      <c r="B119" s="8"/>
      <c r="C119" s="8"/>
    </row>
    <row r="120" spans="2:3" ht="12">
      <c r="B120" s="8"/>
      <c r="C120" s="8"/>
    </row>
    <row r="121" spans="2:3" ht="12">
      <c r="B121" s="8"/>
      <c r="C121" s="8"/>
    </row>
    <row r="122" spans="2:3" ht="12">
      <c r="B122" s="8"/>
      <c r="C122" s="8"/>
    </row>
    <row r="123" spans="2:3" ht="12">
      <c r="B123" s="8"/>
      <c r="C123" s="8"/>
    </row>
    <row r="124" spans="2:3" ht="12">
      <c r="B124" s="8"/>
      <c r="C124" s="8"/>
    </row>
    <row r="125" spans="2:3" ht="12">
      <c r="B125" s="8"/>
      <c r="C125" s="8"/>
    </row>
    <row r="126" spans="2:3" ht="12">
      <c r="B126" s="8"/>
      <c r="C126" s="8"/>
    </row>
    <row r="127" spans="2:3" ht="12">
      <c r="B127" s="8"/>
      <c r="C127" s="8"/>
    </row>
    <row r="128" spans="2:3" ht="12">
      <c r="B128" s="8"/>
      <c r="C128" s="8"/>
    </row>
    <row r="129" spans="2:3" ht="12">
      <c r="B129" s="8"/>
      <c r="C129" s="8"/>
    </row>
    <row r="130" spans="2:3" ht="12">
      <c r="B130" s="8"/>
      <c r="C130" s="8"/>
    </row>
    <row r="131" spans="2:3" ht="12">
      <c r="B131" s="8"/>
      <c r="C131" s="8"/>
    </row>
    <row r="132" spans="2:3" ht="12">
      <c r="B132" s="8"/>
      <c r="C132" s="8"/>
    </row>
    <row r="133" spans="2:3" ht="12">
      <c r="B133" s="8"/>
      <c r="C133" s="8"/>
    </row>
    <row r="134" spans="2:3" ht="12">
      <c r="B134" s="8"/>
      <c r="C134" s="8"/>
    </row>
    <row r="135" spans="2:3" ht="12">
      <c r="B135" s="8"/>
      <c r="C135" s="8"/>
    </row>
    <row r="136" spans="2:3" ht="12">
      <c r="B136" s="8"/>
      <c r="C136" s="8"/>
    </row>
    <row r="137" spans="2:3" ht="12">
      <c r="B137" s="8"/>
      <c r="C137" s="8"/>
    </row>
    <row r="138" spans="2:3" ht="12">
      <c r="B138" s="8"/>
      <c r="C138" s="8"/>
    </row>
    <row r="139" spans="2:3" ht="12">
      <c r="B139" s="8"/>
      <c r="C139" s="8"/>
    </row>
    <row r="140" spans="2:3" ht="12">
      <c r="B140" s="8"/>
      <c r="C140" s="8"/>
    </row>
    <row r="141" spans="2:3" ht="12">
      <c r="B141" s="8"/>
      <c r="C141" s="8"/>
    </row>
    <row r="142" spans="2:3" ht="12">
      <c r="B142" s="8"/>
      <c r="C142" s="8"/>
    </row>
    <row r="143" spans="2:3" ht="12">
      <c r="B143" s="8"/>
      <c r="C143" s="8"/>
    </row>
    <row r="144" spans="2:3" ht="12">
      <c r="B144" s="8"/>
      <c r="C144" s="8"/>
    </row>
    <row r="145" spans="2:3" ht="12">
      <c r="B145" s="8"/>
      <c r="C145" s="8"/>
    </row>
    <row r="146" spans="2:3" ht="12">
      <c r="B146" s="8"/>
      <c r="C146" s="8"/>
    </row>
    <row r="147" spans="2:3" ht="12">
      <c r="B147" s="8"/>
      <c r="C147" s="8"/>
    </row>
    <row r="148" spans="2:3" ht="12">
      <c r="B148" s="8"/>
      <c r="C148" s="8"/>
    </row>
    <row r="149" spans="2:3" ht="12">
      <c r="B149" s="8"/>
      <c r="C149" s="8"/>
    </row>
    <row r="150" spans="2:3" ht="12">
      <c r="B150" s="8"/>
      <c r="C150" s="8"/>
    </row>
    <row r="151" spans="2:3" ht="12">
      <c r="B151" s="8"/>
      <c r="C151" s="8"/>
    </row>
    <row r="152" spans="2:3" ht="12">
      <c r="B152" s="8"/>
      <c r="C152" s="8"/>
    </row>
    <row r="153" spans="2:3" ht="12">
      <c r="B153" s="8"/>
      <c r="C153" s="8"/>
    </row>
    <row r="154" spans="2:3" ht="12">
      <c r="B154" s="8"/>
      <c r="C154" s="8"/>
    </row>
    <row r="155" spans="2:3" ht="12">
      <c r="B155" s="8"/>
      <c r="C155" s="8"/>
    </row>
    <row r="156" spans="2:3" ht="12">
      <c r="B156" s="8"/>
      <c r="C156" s="8"/>
    </row>
    <row r="157" spans="2:3" ht="12">
      <c r="B157" s="8"/>
      <c r="C157" s="8"/>
    </row>
    <row r="158" spans="2:3" ht="12">
      <c r="B158" s="8"/>
      <c r="C158" s="8"/>
    </row>
    <row r="159" spans="2:3" ht="12">
      <c r="B159" s="8"/>
      <c r="C159" s="8"/>
    </row>
    <row r="160" spans="2:3" ht="12">
      <c r="B160" s="8"/>
      <c r="C160" s="8"/>
    </row>
    <row r="161" spans="2:3" ht="12">
      <c r="B161" s="8"/>
      <c r="C161" s="8"/>
    </row>
    <row r="162" spans="2:3" ht="12">
      <c r="B162" s="8"/>
      <c r="C162" s="8"/>
    </row>
    <row r="163" spans="2:3" ht="12">
      <c r="B163" s="8"/>
      <c r="C163" s="8"/>
    </row>
    <row r="164" spans="2:3" ht="12">
      <c r="B164" s="8"/>
      <c r="C164" s="8"/>
    </row>
    <row r="165" spans="2:3" ht="12">
      <c r="B165" s="8"/>
      <c r="C165" s="8"/>
    </row>
    <row r="166" spans="2:3" ht="12">
      <c r="B166" s="8"/>
      <c r="C166" s="8"/>
    </row>
    <row r="167" spans="2:3" ht="12">
      <c r="B167" s="8"/>
      <c r="C167" s="8"/>
    </row>
    <row r="168" spans="2:3" ht="12">
      <c r="B168" s="8"/>
      <c r="C168" s="8"/>
    </row>
    <row r="169" spans="2:3" ht="12">
      <c r="B169" s="8"/>
      <c r="C169" s="8"/>
    </row>
    <row r="170" spans="2:3" ht="12">
      <c r="B170" s="8"/>
      <c r="C170" s="8"/>
    </row>
    <row r="171" spans="2:3" ht="12">
      <c r="B171" s="8"/>
      <c r="C171" s="8"/>
    </row>
    <row r="172" spans="2:3" ht="12">
      <c r="B172" s="8"/>
      <c r="C172" s="8"/>
    </row>
    <row r="173" spans="2:3" ht="12">
      <c r="B173" s="8"/>
      <c r="C173" s="8"/>
    </row>
    <row r="174" spans="2:3" ht="12">
      <c r="B174" s="8"/>
      <c r="C174" s="8"/>
    </row>
    <row r="175" spans="2:3" ht="12">
      <c r="B175" s="8"/>
      <c r="C175" s="8"/>
    </row>
    <row r="176" spans="2:3" ht="12">
      <c r="B176" s="8"/>
      <c r="C176" s="8"/>
    </row>
    <row r="177" spans="2:3" ht="12">
      <c r="B177" s="8"/>
      <c r="C177" s="8"/>
    </row>
    <row r="178" spans="2:3" ht="12">
      <c r="B178" s="8"/>
      <c r="C178" s="8"/>
    </row>
    <row r="179" spans="2:3" ht="12">
      <c r="B179" s="8"/>
      <c r="C179" s="8"/>
    </row>
    <row r="180" spans="2:3" ht="12">
      <c r="B180" s="8"/>
      <c r="C180" s="8"/>
    </row>
    <row r="181" spans="2:3" ht="12">
      <c r="B181" s="8"/>
      <c r="C181" s="8"/>
    </row>
    <row r="182" spans="2:3" ht="12">
      <c r="B182" s="8"/>
      <c r="C182" s="8"/>
    </row>
    <row r="183" spans="2:3" ht="12">
      <c r="B183" s="8"/>
      <c r="C183" s="8"/>
    </row>
    <row r="184" spans="2:3" ht="12">
      <c r="B184" s="8"/>
      <c r="C184" s="8"/>
    </row>
    <row r="185" spans="2:3" ht="12">
      <c r="B185" s="8"/>
      <c r="C185" s="8"/>
    </row>
    <row r="186" spans="2:3" ht="12">
      <c r="B186" s="8"/>
      <c r="C186" s="8"/>
    </row>
    <row r="187" spans="2:3" ht="12">
      <c r="B187" s="8"/>
      <c r="C187" s="8"/>
    </row>
    <row r="188" spans="2:3" ht="12">
      <c r="B188" s="8"/>
      <c r="C188" s="8"/>
    </row>
    <row r="189" spans="2:3" ht="12">
      <c r="B189" s="8"/>
      <c r="C189" s="8"/>
    </row>
    <row r="190" spans="2:3" ht="12">
      <c r="B190" s="8"/>
      <c r="C190" s="8"/>
    </row>
    <row r="191" spans="2:3" ht="12">
      <c r="B191" s="8"/>
      <c r="C191" s="8"/>
    </row>
    <row r="192" spans="2:3" ht="12">
      <c r="B192" s="8"/>
      <c r="C192" s="8"/>
    </row>
    <row r="193" spans="2:3" ht="12">
      <c r="B193" s="8"/>
      <c r="C193" s="8"/>
    </row>
    <row r="194" spans="2:3" ht="12">
      <c r="B194" s="8"/>
      <c r="C194" s="8"/>
    </row>
    <row r="195" spans="2:3" ht="12">
      <c r="B195" s="8"/>
      <c r="C195" s="8"/>
    </row>
    <row r="196" spans="2:3" ht="12">
      <c r="B196" s="8"/>
      <c r="C196" s="8"/>
    </row>
    <row r="197" spans="2:3" ht="12">
      <c r="B197" s="8"/>
      <c r="C197" s="8"/>
    </row>
    <row r="198" spans="2:3" ht="12">
      <c r="B198" s="8"/>
      <c r="C198" s="8"/>
    </row>
    <row r="199" spans="2:3" ht="12">
      <c r="B199" s="8"/>
      <c r="C199" s="8"/>
    </row>
    <row r="200" spans="2:3" ht="12">
      <c r="B200" s="8"/>
      <c r="C200" s="8"/>
    </row>
    <row r="201" spans="2:3" ht="12">
      <c r="B201" s="8"/>
      <c r="C201" s="8"/>
    </row>
    <row r="202" spans="2:3" ht="12">
      <c r="B202" s="8"/>
      <c r="C202" s="8"/>
    </row>
    <row r="203" spans="2:3" ht="12">
      <c r="B203" s="8"/>
      <c r="C203" s="8"/>
    </row>
    <row r="204" spans="2:3" ht="12">
      <c r="B204" s="8"/>
      <c r="C204" s="8"/>
    </row>
    <row r="205" spans="2:3" ht="12">
      <c r="B205" s="8"/>
      <c r="C205" s="8"/>
    </row>
    <row r="206" spans="2:3" ht="12">
      <c r="B206" s="8"/>
      <c r="C206" s="8"/>
    </row>
    <row r="207" spans="2:3" ht="12">
      <c r="B207" s="8"/>
      <c r="C207" s="8"/>
    </row>
    <row r="208" spans="2:3" ht="12">
      <c r="B208" s="8"/>
      <c r="C208" s="8"/>
    </row>
    <row r="209" spans="2:3" ht="12">
      <c r="B209" s="8"/>
      <c r="C209" s="8"/>
    </row>
    <row r="210" spans="2:3" ht="12">
      <c r="B210" s="8"/>
      <c r="C210" s="8"/>
    </row>
    <row r="211" spans="2:3" ht="12">
      <c r="B211" s="8"/>
      <c r="C211" s="8"/>
    </row>
    <row r="212" spans="2:3" ht="12">
      <c r="B212" s="8"/>
      <c r="C212" s="8"/>
    </row>
    <row r="213" spans="2:3" ht="12">
      <c r="B213" s="8"/>
      <c r="C213" s="8"/>
    </row>
    <row r="214" spans="2:3" ht="12">
      <c r="B214" s="8"/>
      <c r="C214" s="8"/>
    </row>
    <row r="215" spans="2:3" ht="12">
      <c r="B215" s="8"/>
      <c r="C215" s="8"/>
    </row>
    <row r="216" spans="2:3" ht="12">
      <c r="B216" s="8"/>
      <c r="C216" s="8"/>
    </row>
    <row r="217" spans="2:3" ht="12">
      <c r="B217" s="8"/>
      <c r="C217" s="8"/>
    </row>
    <row r="218" spans="2:3" ht="12">
      <c r="B218" s="8"/>
      <c r="C218" s="8"/>
    </row>
    <row r="219" spans="2:3" ht="12">
      <c r="B219" s="8"/>
      <c r="C219" s="8"/>
    </row>
    <row r="220" spans="2:3" ht="12">
      <c r="B220" s="8"/>
      <c r="C220" s="8"/>
    </row>
    <row r="221" spans="2:3" ht="12">
      <c r="B221" s="8"/>
      <c r="C221" s="8"/>
    </row>
    <row r="222" spans="2:3" ht="12">
      <c r="B222" s="8"/>
      <c r="C222" s="8"/>
    </row>
    <row r="223" spans="2:3" ht="12">
      <c r="B223" s="8"/>
      <c r="C223" s="8"/>
    </row>
    <row r="224" spans="2:3" ht="12">
      <c r="B224" s="8"/>
      <c r="C224" s="8"/>
    </row>
    <row r="225" spans="2:3" ht="12">
      <c r="B225" s="8"/>
      <c r="C225" s="8"/>
    </row>
    <row r="226" spans="2:3" ht="12">
      <c r="B226" s="8"/>
      <c r="C226" s="8"/>
    </row>
    <row r="227" spans="2:3" ht="12">
      <c r="B227" s="8"/>
      <c r="C227" s="8"/>
    </row>
    <row r="228" spans="2:3" ht="12">
      <c r="B228" s="8"/>
      <c r="C228" s="8"/>
    </row>
    <row r="229" spans="2:3" ht="12">
      <c r="B229" s="8"/>
      <c r="C229" s="8"/>
    </row>
    <row r="230" spans="2:3" ht="12">
      <c r="B230" s="8"/>
      <c r="C230" s="8"/>
    </row>
    <row r="231" spans="2:3" ht="12">
      <c r="B231" s="8"/>
      <c r="C231" s="8"/>
    </row>
    <row r="232" spans="2:3" ht="12">
      <c r="B232" s="8"/>
      <c r="C232" s="8"/>
    </row>
    <row r="233" spans="2:3" ht="12">
      <c r="B233" s="8"/>
      <c r="C233" s="8"/>
    </row>
    <row r="234" spans="2:3" ht="12">
      <c r="B234" s="8"/>
      <c r="C234" s="8"/>
    </row>
    <row r="235" spans="2:3" ht="12">
      <c r="B235" s="8"/>
      <c r="C235" s="8"/>
    </row>
    <row r="236" spans="2:3" ht="12">
      <c r="B236" s="8"/>
      <c r="C236" s="8"/>
    </row>
    <row r="237" spans="2:3" ht="12">
      <c r="B237" s="8"/>
      <c r="C237" s="8"/>
    </row>
    <row r="238" spans="2:3" ht="12">
      <c r="B238" s="8"/>
      <c r="C238" s="8"/>
    </row>
    <row r="239" spans="2:3" ht="12">
      <c r="B239" s="8"/>
      <c r="C239" s="8"/>
    </row>
    <row r="240" spans="2:3" ht="12">
      <c r="B240" s="8"/>
      <c r="C240" s="8"/>
    </row>
    <row r="241" spans="2:3" ht="12">
      <c r="B241" s="8"/>
      <c r="C241" s="8"/>
    </row>
    <row r="242" spans="2:3" ht="12">
      <c r="B242" s="8"/>
      <c r="C242" s="8"/>
    </row>
    <row r="243" spans="2:3" ht="12">
      <c r="B243" s="8"/>
      <c r="C243" s="8"/>
    </row>
    <row r="244" spans="2:3" ht="12">
      <c r="B244" s="8"/>
      <c r="C244" s="8"/>
    </row>
    <row r="245" spans="2:3" ht="12">
      <c r="B245" s="8"/>
      <c r="C245" s="8"/>
    </row>
    <row r="246" spans="2:3" ht="12">
      <c r="B246" s="8"/>
      <c r="C246" s="8"/>
    </row>
    <row r="247" spans="2:3" ht="12">
      <c r="B247" s="8"/>
      <c r="C247" s="8"/>
    </row>
    <row r="248" spans="2:3" ht="12">
      <c r="B248" s="8"/>
      <c r="C248" s="8"/>
    </row>
    <row r="249" spans="2:3" ht="12">
      <c r="B249" s="8"/>
      <c r="C249" s="8"/>
    </row>
    <row r="250" spans="2:3" ht="12">
      <c r="B250" s="8"/>
      <c r="C250" s="8"/>
    </row>
    <row r="251" spans="2:3" ht="12">
      <c r="B251" s="8"/>
      <c r="C251" s="8"/>
    </row>
    <row r="252" spans="2:3" ht="12">
      <c r="B252" s="8"/>
      <c r="C252" s="8"/>
    </row>
    <row r="253" spans="2:3" ht="12">
      <c r="B253" s="8"/>
      <c r="C253" s="8"/>
    </row>
    <row r="254" spans="2:3" ht="12">
      <c r="B254" s="8"/>
      <c r="C254" s="8"/>
    </row>
    <row r="255" spans="2:3" ht="12">
      <c r="B255" s="8"/>
      <c r="C255" s="8"/>
    </row>
    <row r="256" spans="2:3" ht="12">
      <c r="B256" s="8"/>
      <c r="C256" s="8"/>
    </row>
    <row r="257" spans="2:3" ht="12">
      <c r="B257" s="8"/>
      <c r="C257" s="8"/>
    </row>
    <row r="258" spans="2:3" ht="12">
      <c r="B258" s="8"/>
      <c r="C258" s="8"/>
    </row>
    <row r="259" spans="2:3" ht="12">
      <c r="B259" s="8"/>
      <c r="C259" s="8"/>
    </row>
    <row r="260" spans="2:3" ht="12">
      <c r="B260" s="8"/>
      <c r="C260" s="8"/>
    </row>
    <row r="261" spans="2:3" ht="12">
      <c r="B261" s="8"/>
      <c r="C261" s="8"/>
    </row>
    <row r="262" spans="2:3" ht="12">
      <c r="B262" s="8"/>
      <c r="C262" s="8"/>
    </row>
    <row r="263" spans="2:3" ht="12">
      <c r="B263" s="8"/>
      <c r="C263" s="8"/>
    </row>
    <row r="264" spans="2:3" ht="12">
      <c r="B264" s="8"/>
      <c r="C264" s="8"/>
    </row>
    <row r="265" spans="2:3" ht="12">
      <c r="B265" s="8"/>
      <c r="C265" s="8"/>
    </row>
    <row r="266" spans="2:3" ht="12">
      <c r="B266" s="8"/>
      <c r="C266" s="8"/>
    </row>
    <row r="267" spans="2:3" ht="12">
      <c r="B267" s="8"/>
      <c r="C267" s="8"/>
    </row>
    <row r="268" spans="2:3" ht="12">
      <c r="B268" s="8"/>
      <c r="C268" s="8"/>
    </row>
    <row r="269" spans="2:3" ht="12">
      <c r="B269" s="8"/>
      <c r="C269" s="8"/>
    </row>
    <row r="270" spans="2:3" ht="12">
      <c r="B270" s="8"/>
      <c r="C270" s="8"/>
    </row>
    <row r="271" spans="2:3" ht="12">
      <c r="B271" s="8"/>
      <c r="C271" s="8"/>
    </row>
    <row r="272" spans="2:3" ht="12">
      <c r="B272" s="8"/>
      <c r="C272" s="8"/>
    </row>
    <row r="273" spans="2:3" ht="12">
      <c r="B273" s="8"/>
      <c r="C273" s="8"/>
    </row>
    <row r="274" spans="2:3" ht="12">
      <c r="B274" s="8"/>
      <c r="C274" s="8"/>
    </row>
    <row r="275" spans="2:3" ht="12">
      <c r="B275" s="8"/>
      <c r="C275" s="8"/>
    </row>
    <row r="276" spans="2:3" ht="12">
      <c r="B276" s="8"/>
      <c r="C276" s="8"/>
    </row>
    <row r="277" spans="2:3" ht="12">
      <c r="B277" s="8"/>
      <c r="C277" s="8"/>
    </row>
    <row r="278" spans="2:3" ht="12">
      <c r="B278" s="8"/>
      <c r="C278" s="8"/>
    </row>
    <row r="279" spans="2:3" ht="12">
      <c r="B279" s="8"/>
      <c r="C279" s="8"/>
    </row>
    <row r="280" spans="2:3" ht="12">
      <c r="B280" s="8"/>
      <c r="C280" s="8"/>
    </row>
    <row r="281" spans="2:3" ht="12">
      <c r="B281" s="8"/>
      <c r="C281" s="8"/>
    </row>
    <row r="282" spans="2:3" ht="12">
      <c r="B282" s="8"/>
      <c r="C282" s="8"/>
    </row>
    <row r="283" spans="2:3" ht="12">
      <c r="B283" s="8"/>
      <c r="C283" s="8"/>
    </row>
    <row r="284" spans="2:3" ht="12">
      <c r="B284" s="8"/>
      <c r="C284" s="8"/>
    </row>
    <row r="285" spans="2:3" ht="12">
      <c r="B285" s="8"/>
      <c r="C285" s="8"/>
    </row>
    <row r="286" spans="2:3" ht="12">
      <c r="B286" s="8"/>
      <c r="C286" s="8"/>
    </row>
    <row r="287" spans="2:3" ht="12">
      <c r="B287" s="8"/>
      <c r="C287" s="8"/>
    </row>
    <row r="288" spans="2:3" ht="12">
      <c r="B288" s="8"/>
      <c r="C288" s="8"/>
    </row>
    <row r="289" spans="2:3" ht="12">
      <c r="B289" s="8"/>
      <c r="C289" s="8"/>
    </row>
    <row r="290" spans="2:3" ht="12">
      <c r="B290" s="8"/>
      <c r="C290" s="8"/>
    </row>
    <row r="291" spans="2:3" ht="12">
      <c r="B291" s="8"/>
      <c r="C291" s="8"/>
    </row>
    <row r="292" spans="2:3" ht="12">
      <c r="B292" s="8"/>
      <c r="C292" s="8"/>
    </row>
    <row r="293" spans="2:3" ht="12">
      <c r="B293" s="8"/>
      <c r="C293" s="8"/>
    </row>
    <row r="294" spans="2:3" ht="12">
      <c r="B294" s="8"/>
      <c r="C294" s="8"/>
    </row>
    <row r="295" spans="2:3" ht="12">
      <c r="B295" s="8"/>
      <c r="C295" s="8"/>
    </row>
    <row r="296" spans="2:3" ht="12">
      <c r="B296" s="8"/>
      <c r="C296" s="8"/>
    </row>
    <row r="297" spans="2:3" ht="12">
      <c r="B297" s="8"/>
      <c r="C297" s="8"/>
    </row>
    <row r="298" spans="2:3" ht="12">
      <c r="B298" s="8"/>
      <c r="C298" s="8"/>
    </row>
    <row r="299" spans="2:3" ht="12">
      <c r="B299" s="8"/>
      <c r="C299" s="8"/>
    </row>
    <row r="300" spans="2:3" ht="12">
      <c r="B300" s="8"/>
      <c r="C300" s="8"/>
    </row>
    <row r="301" spans="2:3" ht="12">
      <c r="B301" s="8"/>
      <c r="C301" s="8"/>
    </row>
    <row r="302" spans="2:3" ht="12">
      <c r="B302" s="8"/>
      <c r="C302" s="8"/>
    </row>
    <row r="303" spans="2:3" ht="12">
      <c r="B303" s="8"/>
      <c r="C303" s="8"/>
    </row>
    <row r="304" spans="2:3" ht="12">
      <c r="B304" s="8"/>
      <c r="C304" s="8"/>
    </row>
    <row r="305" spans="2:3" ht="12">
      <c r="B305" s="8"/>
      <c r="C305" s="8"/>
    </row>
    <row r="306" spans="2:3" ht="12">
      <c r="B306" s="8"/>
      <c r="C306" s="8"/>
    </row>
    <row r="307" spans="2:3" ht="12">
      <c r="B307" s="8"/>
      <c r="C307" s="8"/>
    </row>
    <row r="308" spans="2:3" ht="12">
      <c r="B308" s="8"/>
      <c r="C308" s="8"/>
    </row>
    <row r="309" spans="2:3" ht="12">
      <c r="B309" s="8"/>
      <c r="C309" s="8"/>
    </row>
    <row r="310" spans="2:3" ht="12">
      <c r="B310" s="8"/>
      <c r="C310" s="8"/>
    </row>
    <row r="311" spans="2:3" ht="12">
      <c r="B311" s="8"/>
      <c r="C311" s="8"/>
    </row>
    <row r="312" spans="2:3" ht="12">
      <c r="B312" s="8"/>
      <c r="C312" s="8"/>
    </row>
    <row r="313" spans="2:3" ht="12">
      <c r="B313" s="8"/>
      <c r="C313" s="8"/>
    </row>
    <row r="314" spans="2:3" ht="12">
      <c r="B314" s="8"/>
      <c r="C314" s="8"/>
    </row>
    <row r="315" spans="2:3" ht="12">
      <c r="B315" s="8"/>
      <c r="C315" s="8"/>
    </row>
    <row r="316" spans="2:3" ht="12">
      <c r="B316" s="8"/>
      <c r="C316" s="8"/>
    </row>
    <row r="317" spans="2:3" ht="12">
      <c r="B317" s="8"/>
      <c r="C317" s="8"/>
    </row>
    <row r="318" spans="2:3" ht="12">
      <c r="B318" s="8"/>
      <c r="C318" s="8"/>
    </row>
    <row r="319" spans="2:3" ht="12">
      <c r="B319" s="8"/>
      <c r="C319" s="8"/>
    </row>
    <row r="320" spans="2:3" ht="12">
      <c r="B320" s="8"/>
      <c r="C320" s="8"/>
    </row>
    <row r="321" spans="2:3" ht="12">
      <c r="B321" s="8"/>
      <c r="C321" s="8"/>
    </row>
    <row r="322" spans="2:3" ht="12">
      <c r="B322" s="8"/>
      <c r="C322" s="8"/>
    </row>
    <row r="323" spans="2:3" ht="12">
      <c r="B323" s="8"/>
      <c r="C323" s="8"/>
    </row>
    <row r="324" spans="2:3" ht="12">
      <c r="B324" s="8"/>
      <c r="C324" s="8"/>
    </row>
    <row r="325" spans="2:3" ht="12">
      <c r="B325" s="8"/>
      <c r="C325" s="8"/>
    </row>
    <row r="326" spans="2:3" ht="12">
      <c r="B326" s="8"/>
      <c r="C326" s="8"/>
    </row>
    <row r="327" spans="2:3" ht="12">
      <c r="B327" s="8"/>
      <c r="C327" s="8"/>
    </row>
    <row r="328" spans="2:3" ht="12">
      <c r="B328" s="8"/>
      <c r="C328" s="8"/>
    </row>
    <row r="329" spans="2:3" ht="12">
      <c r="B329" s="8"/>
      <c r="C329" s="8"/>
    </row>
    <row r="330" spans="2:3" ht="12">
      <c r="B330" s="8"/>
      <c r="C330" s="8"/>
    </row>
    <row r="331" spans="2:3" ht="12">
      <c r="B331" s="8"/>
      <c r="C331" s="8"/>
    </row>
    <row r="332" spans="2:3" ht="12">
      <c r="B332" s="8"/>
      <c r="C332" s="8"/>
    </row>
    <row r="333" spans="2:3" ht="12">
      <c r="B333" s="8"/>
      <c r="C333" s="8"/>
    </row>
    <row r="334" spans="2:3" ht="12">
      <c r="B334" s="8"/>
      <c r="C334" s="8"/>
    </row>
    <row r="335" spans="2:3" ht="12">
      <c r="B335" s="8"/>
      <c r="C335" s="8"/>
    </row>
    <row r="336" spans="2:3" ht="12">
      <c r="B336" s="8"/>
      <c r="C336" s="8"/>
    </row>
    <row r="337" spans="2:3" ht="12">
      <c r="B337" s="8"/>
      <c r="C337" s="8"/>
    </row>
    <row r="338" spans="2:3" ht="12">
      <c r="B338" s="8"/>
      <c r="C338" s="8"/>
    </row>
    <row r="339" spans="2:3" ht="12">
      <c r="B339" s="8"/>
      <c r="C339" s="8"/>
    </row>
    <row r="340" spans="2:3" ht="12">
      <c r="B340" s="8"/>
      <c r="C340" s="8"/>
    </row>
    <row r="341" spans="2:3" ht="12">
      <c r="B341" s="8"/>
      <c r="C341" s="8"/>
    </row>
    <row r="342" spans="2:3" ht="12">
      <c r="B342" s="8"/>
      <c r="C342" s="8"/>
    </row>
    <row r="343" spans="2:3" ht="12">
      <c r="B343" s="8"/>
      <c r="C343" s="8"/>
    </row>
    <row r="344" spans="2:3" ht="12">
      <c r="B344" s="8"/>
      <c r="C344" s="8"/>
    </row>
    <row r="345" spans="2:3" ht="12">
      <c r="B345" s="8"/>
      <c r="C345" s="8"/>
    </row>
    <row r="346" spans="2:3" ht="12">
      <c r="B346" s="8"/>
      <c r="C346" s="8"/>
    </row>
    <row r="347" spans="2:3" ht="12">
      <c r="B347" s="8"/>
      <c r="C347" s="8"/>
    </row>
    <row r="348" spans="2:3" ht="12">
      <c r="B348" s="8"/>
      <c r="C348" s="8"/>
    </row>
    <row r="349" spans="2:3" ht="12">
      <c r="B349" s="8"/>
      <c r="C349" s="8"/>
    </row>
    <row r="350" spans="2:3" ht="12">
      <c r="B350" s="8"/>
      <c r="C350" s="8"/>
    </row>
    <row r="351" spans="2:3" ht="12">
      <c r="B351" s="8"/>
      <c r="C351" s="8"/>
    </row>
    <row r="352" spans="2:3" ht="12">
      <c r="B352" s="8"/>
      <c r="C352" s="8"/>
    </row>
    <row r="353" spans="2:3" ht="12">
      <c r="B353" s="8"/>
      <c r="C353" s="8"/>
    </row>
    <row r="354" spans="2:3" ht="12">
      <c r="B354" s="8"/>
      <c r="C354" s="8"/>
    </row>
    <row r="355" spans="2:3" ht="12">
      <c r="B355" s="8"/>
      <c r="C355" s="8"/>
    </row>
    <row r="356" spans="2:3" ht="12">
      <c r="B356" s="8"/>
      <c r="C356" s="8"/>
    </row>
    <row r="357" spans="2:3" ht="12">
      <c r="B357" s="8"/>
      <c r="C357" s="8"/>
    </row>
    <row r="358" spans="2:3" ht="12">
      <c r="B358" s="8"/>
      <c r="C358" s="8"/>
    </row>
    <row r="359" spans="2:3" ht="12">
      <c r="B359" s="8"/>
      <c r="C359" s="8"/>
    </row>
    <row r="360" spans="2:3" ht="12">
      <c r="B360" s="8"/>
      <c r="C360" s="8"/>
    </row>
    <row r="361" spans="2:3" ht="12">
      <c r="B361" s="8"/>
      <c r="C361" s="8"/>
    </row>
    <row r="362" spans="2:3" ht="12">
      <c r="B362" s="8"/>
      <c r="C362" s="8"/>
    </row>
    <row r="363" spans="2:3" ht="12">
      <c r="B363" s="8"/>
      <c r="C363" s="8"/>
    </row>
    <row r="364" spans="2:3" ht="12">
      <c r="B364" s="8"/>
      <c r="C364" s="8"/>
    </row>
    <row r="365" spans="2:3" ht="12">
      <c r="B365" s="8"/>
      <c r="C365" s="8"/>
    </row>
    <row r="366" spans="2:3" ht="12">
      <c r="B366" s="8"/>
      <c r="C366" s="8"/>
    </row>
    <row r="367" spans="2:3" ht="12">
      <c r="B367" s="8"/>
      <c r="C367" s="8"/>
    </row>
    <row r="368" spans="2:3" ht="12">
      <c r="B368" s="8"/>
      <c r="C368" s="8"/>
    </row>
    <row r="369" spans="2:3" ht="12">
      <c r="B369" s="8"/>
      <c r="C369" s="8"/>
    </row>
    <row r="370" spans="2:3" ht="12">
      <c r="B370" s="8"/>
      <c r="C370" s="8"/>
    </row>
    <row r="371" spans="2:3" ht="12">
      <c r="B371" s="8"/>
      <c r="C371" s="8"/>
    </row>
    <row r="372" spans="2:3" ht="12">
      <c r="B372" s="8"/>
      <c r="C372" s="8"/>
    </row>
    <row r="373" spans="2:3" ht="12">
      <c r="B373" s="8"/>
      <c r="C373" s="8"/>
    </row>
    <row r="374" spans="2:3" ht="12">
      <c r="B374" s="8"/>
      <c r="C374" s="8"/>
    </row>
    <row r="375" spans="2:3" ht="12">
      <c r="B375" s="8"/>
      <c r="C375" s="8"/>
    </row>
    <row r="376" spans="2:3" ht="12">
      <c r="B376" s="8"/>
      <c r="C376" s="8"/>
    </row>
    <row r="377" spans="2:3" ht="12">
      <c r="B377" s="8"/>
      <c r="C377" s="8"/>
    </row>
    <row r="378" spans="2:3" ht="12">
      <c r="B378" s="8"/>
      <c r="C378" s="8"/>
    </row>
    <row r="379" spans="2:3" ht="12">
      <c r="B379" s="8"/>
      <c r="C379" s="8"/>
    </row>
    <row r="380" spans="2:3" ht="12">
      <c r="B380" s="8"/>
      <c r="C380" s="8"/>
    </row>
    <row r="381" spans="2:3" ht="12">
      <c r="B381" s="8"/>
      <c r="C381" s="8"/>
    </row>
    <row r="382" spans="2:3" ht="12">
      <c r="B382" s="8"/>
      <c r="C382" s="8"/>
    </row>
    <row r="383" spans="2:3" ht="12">
      <c r="B383" s="8"/>
      <c r="C383" s="8"/>
    </row>
    <row r="384" spans="2:3" ht="12">
      <c r="B384" s="8"/>
      <c r="C384" s="8"/>
    </row>
    <row r="385" spans="2:3" ht="12">
      <c r="B385" s="8"/>
      <c r="C385" s="8"/>
    </row>
    <row r="386" spans="2:3" ht="12">
      <c r="B386" s="8"/>
      <c r="C386" s="8"/>
    </row>
    <row r="387" spans="2:3" ht="12">
      <c r="B387" s="8"/>
      <c r="C387" s="8"/>
    </row>
    <row r="388" spans="2:3" ht="12">
      <c r="B388" s="8"/>
      <c r="C388" s="8"/>
    </row>
    <row r="389" spans="2:3" ht="12">
      <c r="B389" s="8"/>
      <c r="C389" s="8"/>
    </row>
    <row r="390" spans="2:3" ht="12">
      <c r="B390" s="8"/>
      <c r="C390" s="8"/>
    </row>
    <row r="391" spans="2:3" ht="12">
      <c r="B391" s="8"/>
      <c r="C391" s="8"/>
    </row>
    <row r="392" spans="2:3" ht="12">
      <c r="B392" s="8"/>
      <c r="C392" s="8"/>
    </row>
    <row r="393" spans="2:3" ht="12">
      <c r="B393" s="8"/>
      <c r="C393" s="8"/>
    </row>
    <row r="394" spans="2:3" ht="12">
      <c r="B394" s="8"/>
      <c r="C394" s="8"/>
    </row>
    <row r="395" spans="2:3" ht="12">
      <c r="B395" s="8"/>
      <c r="C395" s="8"/>
    </row>
    <row r="396" spans="2:3" ht="12">
      <c r="B396" s="8"/>
      <c r="C396" s="8"/>
    </row>
    <row r="397" spans="2:3" ht="12">
      <c r="B397" s="8"/>
      <c r="C397" s="8"/>
    </row>
    <row r="398" spans="2:3" ht="12">
      <c r="B398" s="8"/>
      <c r="C398" s="8"/>
    </row>
    <row r="399" spans="2:3" ht="12">
      <c r="B399" s="8"/>
      <c r="C399" s="8"/>
    </row>
    <row r="400" spans="2:3" ht="12">
      <c r="B400" s="8"/>
      <c r="C400" s="8"/>
    </row>
    <row r="401" spans="2:3" ht="12">
      <c r="B401" s="8"/>
      <c r="C401" s="8"/>
    </row>
    <row r="402" spans="2:3" ht="12">
      <c r="B402" s="8"/>
      <c r="C402" s="8"/>
    </row>
    <row r="403" spans="2:3" ht="12">
      <c r="B403" s="8"/>
      <c r="C403" s="8"/>
    </row>
    <row r="404" spans="2:3" ht="12">
      <c r="B404" s="8"/>
      <c r="C404" s="8"/>
    </row>
    <row r="405" spans="2:3" ht="12">
      <c r="B405" s="8"/>
      <c r="C405" s="8"/>
    </row>
    <row r="406" spans="2:3" ht="12">
      <c r="B406" s="8"/>
      <c r="C406" s="8"/>
    </row>
    <row r="407" spans="2:3" ht="12">
      <c r="B407" s="8"/>
      <c r="C407" s="8"/>
    </row>
  </sheetData>
  <mergeCells count="8">
    <mergeCell ref="F1:F3"/>
    <mergeCell ref="G1:G3"/>
    <mergeCell ref="B2:B3"/>
    <mergeCell ref="C2:C3"/>
    <mergeCell ref="A1:A3"/>
    <mergeCell ref="B1:C1"/>
    <mergeCell ref="D1:D3"/>
    <mergeCell ref="E1:E3"/>
  </mergeCells>
  <printOptions horizontalCentered="1" verticalCentered="1"/>
  <pageMargins left="0.6692913385826772" right="0.7480314960629921" top="0.9448818897637796" bottom="0.984251968503937" header="0.28" footer="0.5118110236220472"/>
  <pageSetup horizontalDpi="300" verticalDpi="300" orientation="landscape" paperSize="9" r:id="rId1"/>
  <headerFooter alignWithMargins="0">
    <oddHeader>&amp;L
   &amp;"Times New Roman,Regular"&amp;UAfrica&amp;C&amp;"Times New Roman,Regular"PCIPD/1/3
Annex III, page &amp;P
Awareness Building and Human Resource Development Activities
1996/1997/1998 up to March 31, 1999</oddHeader>
    <oddFooter>&amp;R&amp;"Times New Roman,Regular"&amp;8&amp;F/&amp;A</oddFooter>
  </headerFooter>
  <rowBreaks count="1" manualBreakCount="1">
    <brk id="3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102"/>
  <sheetViews>
    <sheetView workbookViewId="0" topLeftCell="A1">
      <selection activeCell="A1" sqref="A1:A2"/>
    </sheetView>
  </sheetViews>
  <sheetFormatPr defaultColWidth="9.140625" defaultRowHeight="12.75"/>
  <cols>
    <col min="1" max="1" width="12.57421875" style="120" customWidth="1"/>
    <col min="2" max="2" width="40.57421875" style="120" customWidth="1"/>
    <col min="3" max="3" width="12.8515625" style="120" customWidth="1"/>
    <col min="4" max="4" width="13.421875" style="120" customWidth="1"/>
    <col min="5" max="6" width="9.140625" style="120" customWidth="1"/>
    <col min="7" max="7" width="2.57421875" style="120" customWidth="1"/>
    <col min="8" max="8" width="12.140625" style="120" customWidth="1"/>
    <col min="9" max="9" width="9.57421875" style="120" customWidth="1"/>
    <col min="10" max="10" width="11.421875" style="120" customWidth="1"/>
    <col min="11" max="16384" width="9.140625" style="120" customWidth="1"/>
  </cols>
  <sheetData>
    <row r="1" spans="1:10" s="36" customFormat="1" ht="24" customHeight="1">
      <c r="A1" s="170" t="s">
        <v>107</v>
      </c>
      <c r="B1" s="165" t="s">
        <v>105</v>
      </c>
      <c r="C1" s="166"/>
      <c r="D1" s="166"/>
      <c r="E1" s="166"/>
      <c r="F1" s="167"/>
      <c r="G1" s="46"/>
      <c r="H1" s="165" t="s">
        <v>106</v>
      </c>
      <c r="I1" s="166"/>
      <c r="J1" s="167"/>
    </row>
    <row r="2" spans="1:10" s="49" customFormat="1" ht="36" customHeight="1">
      <c r="A2" s="171"/>
      <c r="B2" s="42" t="s">
        <v>108</v>
      </c>
      <c r="C2" s="42" t="s">
        <v>116</v>
      </c>
      <c r="D2" s="42" t="s">
        <v>109</v>
      </c>
      <c r="E2" s="168" t="s">
        <v>110</v>
      </c>
      <c r="F2" s="169"/>
      <c r="G2" s="48"/>
      <c r="H2" s="42" t="s">
        <v>111</v>
      </c>
      <c r="I2" s="42" t="s">
        <v>112</v>
      </c>
      <c r="J2" s="42" t="s">
        <v>113</v>
      </c>
    </row>
    <row r="3" spans="1:10" s="36" customFormat="1" ht="12">
      <c r="A3" s="74"/>
      <c r="B3" s="75"/>
      <c r="C3" s="75"/>
      <c r="D3" s="75"/>
      <c r="E3" s="70" t="s">
        <v>114</v>
      </c>
      <c r="F3" s="76" t="s">
        <v>115</v>
      </c>
      <c r="G3" s="32"/>
      <c r="H3" s="75"/>
      <c r="I3" s="75"/>
      <c r="J3" s="75"/>
    </row>
    <row r="4" spans="1:10" s="36" customFormat="1" ht="12">
      <c r="A4" s="77" t="s">
        <v>242</v>
      </c>
      <c r="B4" s="59"/>
      <c r="C4" s="75"/>
      <c r="D4" s="75"/>
      <c r="E4" s="70"/>
      <c r="F4" s="76"/>
      <c r="G4" s="78"/>
      <c r="H4" s="70">
        <v>1</v>
      </c>
      <c r="I4" s="75"/>
      <c r="J4" s="75"/>
    </row>
    <row r="5" spans="1:10" s="36" customFormat="1" ht="48">
      <c r="A5" s="51" t="s">
        <v>117</v>
      </c>
      <c r="B5" s="79" t="s">
        <v>118</v>
      </c>
      <c r="C5" s="33" t="s">
        <v>119</v>
      </c>
      <c r="D5" s="69"/>
      <c r="E5" s="69"/>
      <c r="F5" s="33">
        <v>70</v>
      </c>
      <c r="H5" s="75">
        <v>3</v>
      </c>
      <c r="I5" s="80">
        <v>36</v>
      </c>
      <c r="J5" s="33">
        <v>3</v>
      </c>
    </row>
    <row r="6" spans="1:10" s="49" customFormat="1" ht="48">
      <c r="A6" s="75"/>
      <c r="B6" s="77" t="s">
        <v>120</v>
      </c>
      <c r="C6" s="81" t="s">
        <v>119</v>
      </c>
      <c r="D6" s="81">
        <v>13</v>
      </c>
      <c r="E6" s="81">
        <v>25</v>
      </c>
      <c r="F6" s="81">
        <v>30</v>
      </c>
      <c r="H6" s="82">
        <f>3+5</f>
        <v>8</v>
      </c>
      <c r="I6" s="81"/>
      <c r="J6" s="81"/>
    </row>
    <row r="7" spans="1:10" s="36" customFormat="1" ht="12">
      <c r="A7" s="46" t="s">
        <v>121</v>
      </c>
      <c r="B7" s="69" t="s">
        <v>122</v>
      </c>
      <c r="C7" s="70" t="s">
        <v>234</v>
      </c>
      <c r="D7" s="70"/>
      <c r="E7" s="69"/>
      <c r="F7" s="70">
        <v>150</v>
      </c>
      <c r="G7" s="68"/>
      <c r="H7" s="83"/>
      <c r="I7" s="83">
        <v>2</v>
      </c>
      <c r="J7" s="83">
        <f>4+5</f>
        <v>9</v>
      </c>
    </row>
    <row r="8" spans="1:10" s="36" customFormat="1" ht="12">
      <c r="A8" s="40"/>
      <c r="B8" s="40" t="s">
        <v>123</v>
      </c>
      <c r="C8" s="70" t="s">
        <v>234</v>
      </c>
      <c r="D8" s="39"/>
      <c r="E8" s="69"/>
      <c r="F8" s="84">
        <v>48</v>
      </c>
      <c r="G8" s="68"/>
      <c r="H8" s="39"/>
      <c r="I8" s="39"/>
      <c r="J8" s="39"/>
    </row>
    <row r="9" spans="1:10" s="36" customFormat="1" ht="24">
      <c r="A9" s="65" t="s">
        <v>124</v>
      </c>
      <c r="B9" s="32"/>
      <c r="C9" s="32"/>
      <c r="D9" s="85"/>
      <c r="E9" s="70"/>
      <c r="F9" s="85"/>
      <c r="G9" s="68"/>
      <c r="H9" s="83">
        <f>3+2+1</f>
        <v>6</v>
      </c>
      <c r="I9" s="83">
        <f>11+13+13</f>
        <v>37</v>
      </c>
      <c r="J9" s="83">
        <v>2</v>
      </c>
    </row>
    <row r="10" spans="1:10" s="36" customFormat="1" ht="12">
      <c r="A10" s="69" t="s">
        <v>125</v>
      </c>
      <c r="B10" s="46" t="s">
        <v>126</v>
      </c>
      <c r="C10" s="83" t="s">
        <v>235</v>
      </c>
      <c r="D10" s="83"/>
      <c r="F10" s="83">
        <v>92</v>
      </c>
      <c r="G10" s="68"/>
      <c r="H10" s="70">
        <v>2</v>
      </c>
      <c r="I10" s="70">
        <v>6</v>
      </c>
      <c r="J10" s="70">
        <v>2</v>
      </c>
    </row>
    <row r="11" spans="1:10" s="36" customFormat="1" ht="24">
      <c r="A11" s="61" t="s">
        <v>127</v>
      </c>
      <c r="B11" s="86" t="s">
        <v>128</v>
      </c>
      <c r="C11" s="33" t="s">
        <v>129</v>
      </c>
      <c r="D11" s="33"/>
      <c r="E11" s="33"/>
      <c r="F11" s="33">
        <v>80</v>
      </c>
      <c r="G11" s="68"/>
      <c r="H11" s="85">
        <f>10+3+8+1</f>
        <v>22</v>
      </c>
      <c r="I11" s="85">
        <f>17+21+24</f>
        <v>62</v>
      </c>
      <c r="J11" s="85"/>
    </row>
    <row r="12" spans="1:10" s="36" customFormat="1" ht="24">
      <c r="A12" s="32"/>
      <c r="B12" s="87" t="s">
        <v>130</v>
      </c>
      <c r="C12" s="57" t="s">
        <v>131</v>
      </c>
      <c r="D12" s="57">
        <v>16</v>
      </c>
      <c r="E12" s="57">
        <v>15</v>
      </c>
      <c r="F12" s="57">
        <v>60</v>
      </c>
      <c r="G12" s="68"/>
      <c r="H12" s="85"/>
      <c r="I12" s="85"/>
      <c r="J12" s="85"/>
    </row>
    <row r="13" spans="1:10" s="36" customFormat="1" ht="24">
      <c r="A13" s="32"/>
      <c r="B13" s="87" t="s">
        <v>132</v>
      </c>
      <c r="C13" s="57" t="s">
        <v>131</v>
      </c>
      <c r="D13" s="57">
        <v>16</v>
      </c>
      <c r="E13" s="57">
        <v>15</v>
      </c>
      <c r="F13" s="57">
        <v>50</v>
      </c>
      <c r="G13" s="68"/>
      <c r="H13" s="85"/>
      <c r="I13" s="85"/>
      <c r="J13" s="85"/>
    </row>
    <row r="14" spans="1:10" s="36" customFormat="1" ht="24">
      <c r="A14" s="32"/>
      <c r="B14" s="88" t="s">
        <v>133</v>
      </c>
      <c r="C14" s="53" t="s">
        <v>129</v>
      </c>
      <c r="D14" s="53"/>
      <c r="E14" s="53"/>
      <c r="F14" s="53">
        <v>45</v>
      </c>
      <c r="G14" s="85"/>
      <c r="H14" s="85"/>
      <c r="I14" s="85"/>
      <c r="J14" s="85"/>
    </row>
    <row r="15" spans="1:10" s="36" customFormat="1" ht="12">
      <c r="A15" s="89" t="s">
        <v>134</v>
      </c>
      <c r="B15" s="69"/>
      <c r="C15" s="33"/>
      <c r="D15" s="33"/>
      <c r="E15" s="33"/>
      <c r="F15" s="33"/>
      <c r="G15" s="90"/>
      <c r="H15" s="70">
        <v>3</v>
      </c>
      <c r="I15" s="70">
        <f>2+2</f>
        <v>4</v>
      </c>
      <c r="J15" s="84"/>
    </row>
    <row r="16" spans="1:10" s="36" customFormat="1" ht="36">
      <c r="A16" s="91" t="s">
        <v>247</v>
      </c>
      <c r="B16" s="40"/>
      <c r="C16" s="57"/>
      <c r="D16" s="57"/>
      <c r="E16" s="57"/>
      <c r="F16" s="57"/>
      <c r="G16" s="85"/>
      <c r="H16" s="39"/>
      <c r="I16" s="39"/>
      <c r="J16" s="92">
        <v>2</v>
      </c>
    </row>
    <row r="17" spans="1:10" s="36" customFormat="1" ht="48">
      <c r="A17" s="51" t="s">
        <v>135</v>
      </c>
      <c r="B17" s="86" t="s">
        <v>136</v>
      </c>
      <c r="C17" s="33" t="s">
        <v>137</v>
      </c>
      <c r="D17" s="33">
        <v>8</v>
      </c>
      <c r="E17" s="33">
        <v>13</v>
      </c>
      <c r="F17" s="33">
        <v>30</v>
      </c>
      <c r="G17" s="85"/>
      <c r="H17" s="93">
        <v>3</v>
      </c>
      <c r="I17" s="93">
        <v>12</v>
      </c>
      <c r="J17" s="94">
        <v>2</v>
      </c>
    </row>
    <row r="18" spans="1:10" s="36" customFormat="1" ht="24">
      <c r="A18" s="55"/>
      <c r="B18" s="86" t="s">
        <v>416</v>
      </c>
      <c r="C18" s="33" t="s">
        <v>137</v>
      </c>
      <c r="D18" s="33"/>
      <c r="E18" s="33"/>
      <c r="F18" s="33">
        <v>60</v>
      </c>
      <c r="G18" s="95"/>
      <c r="H18" s="39"/>
      <c r="I18" s="57"/>
      <c r="J18" s="76"/>
    </row>
    <row r="19" spans="1:10" s="36" customFormat="1" ht="12">
      <c r="A19" s="32" t="s">
        <v>138</v>
      </c>
      <c r="B19" s="69" t="s">
        <v>139</v>
      </c>
      <c r="C19" s="33" t="s">
        <v>146</v>
      </c>
      <c r="D19" s="70"/>
      <c r="E19" s="70"/>
      <c r="F19" s="70">
        <v>200</v>
      </c>
      <c r="G19" s="68"/>
      <c r="H19" s="85">
        <f>9+5+7+2</f>
        <v>23</v>
      </c>
      <c r="I19" s="53">
        <v>8</v>
      </c>
      <c r="J19" s="85">
        <f>5+6</f>
        <v>11</v>
      </c>
    </row>
    <row r="20" spans="1:10" s="36" customFormat="1" ht="36">
      <c r="A20" s="32"/>
      <c r="B20" s="86" t="s">
        <v>245</v>
      </c>
      <c r="C20" s="33" t="s">
        <v>142</v>
      </c>
      <c r="D20" s="70"/>
      <c r="E20" s="70"/>
      <c r="F20" s="70">
        <v>62</v>
      </c>
      <c r="G20" s="68"/>
      <c r="H20" s="85"/>
      <c r="I20" s="53"/>
      <c r="J20" s="96"/>
    </row>
    <row r="21" spans="1:10" s="36" customFormat="1" ht="36">
      <c r="A21" s="32"/>
      <c r="B21" s="86" t="s">
        <v>245</v>
      </c>
      <c r="C21" s="33" t="s">
        <v>243</v>
      </c>
      <c r="D21" s="70"/>
      <c r="E21" s="70"/>
      <c r="F21" s="70">
        <v>70</v>
      </c>
      <c r="G21" s="68"/>
      <c r="H21" s="85"/>
      <c r="J21" s="85"/>
    </row>
    <row r="22" spans="1:10" s="36" customFormat="1" ht="36">
      <c r="A22" s="32"/>
      <c r="B22" s="86" t="s">
        <v>245</v>
      </c>
      <c r="C22" s="33" t="s">
        <v>246</v>
      </c>
      <c r="D22" s="70"/>
      <c r="E22" s="70"/>
      <c r="F22" s="70">
        <v>53</v>
      </c>
      <c r="G22" s="68"/>
      <c r="H22" s="85"/>
      <c r="I22" s="32"/>
      <c r="J22" s="97"/>
    </row>
    <row r="23" spans="1:10" s="36" customFormat="1" ht="36">
      <c r="A23" s="32"/>
      <c r="B23" s="86" t="s">
        <v>245</v>
      </c>
      <c r="C23" s="33" t="s">
        <v>146</v>
      </c>
      <c r="D23" s="70"/>
      <c r="E23" s="70"/>
      <c r="F23" s="70">
        <v>82</v>
      </c>
      <c r="G23" s="68"/>
      <c r="H23" s="85"/>
      <c r="I23" s="32"/>
      <c r="J23" s="97"/>
    </row>
    <row r="24" spans="1:10" s="36" customFormat="1" ht="24">
      <c r="A24" s="32"/>
      <c r="B24" s="86" t="s">
        <v>140</v>
      </c>
      <c r="C24" s="33" t="s">
        <v>146</v>
      </c>
      <c r="D24" s="70"/>
      <c r="E24" s="33">
        <v>10</v>
      </c>
      <c r="F24" s="33">
        <v>93</v>
      </c>
      <c r="G24" s="68"/>
      <c r="H24" s="85"/>
      <c r="I24" s="32"/>
      <c r="J24" s="98"/>
    </row>
    <row r="25" spans="1:10" s="36" customFormat="1" ht="12">
      <c r="A25" s="32"/>
      <c r="B25" s="69" t="s">
        <v>141</v>
      </c>
      <c r="C25" s="33" t="s">
        <v>142</v>
      </c>
      <c r="D25" s="70"/>
      <c r="E25" s="70"/>
      <c r="F25" s="70">
        <v>117</v>
      </c>
      <c r="G25" s="68"/>
      <c r="H25" s="85" t="s">
        <v>143</v>
      </c>
      <c r="I25" s="32"/>
      <c r="J25" s="32"/>
    </row>
    <row r="26" spans="1:10" s="36" customFormat="1" ht="12">
      <c r="A26" s="32"/>
      <c r="B26" s="69" t="s">
        <v>141</v>
      </c>
      <c r="C26" s="33" t="s">
        <v>243</v>
      </c>
      <c r="D26" s="70"/>
      <c r="E26" s="70"/>
      <c r="F26" s="70">
        <v>105</v>
      </c>
      <c r="G26" s="68"/>
      <c r="H26" s="85"/>
      <c r="I26" s="32"/>
      <c r="J26" s="32"/>
    </row>
    <row r="27" spans="1:10" s="36" customFormat="1" ht="12">
      <c r="A27" s="32"/>
      <c r="B27" s="69" t="s">
        <v>141</v>
      </c>
      <c r="C27" s="33" t="s">
        <v>244</v>
      </c>
      <c r="D27" s="70"/>
      <c r="E27" s="70"/>
      <c r="F27" s="70">
        <v>155</v>
      </c>
      <c r="G27" s="68"/>
      <c r="H27" s="85"/>
      <c r="I27" s="32"/>
      <c r="J27" s="32"/>
    </row>
    <row r="28" spans="1:10" s="36" customFormat="1" ht="12">
      <c r="A28" s="32"/>
      <c r="B28" s="69" t="s">
        <v>144</v>
      </c>
      <c r="C28" s="33" t="s">
        <v>142</v>
      </c>
      <c r="D28" s="70"/>
      <c r="E28" s="70"/>
      <c r="F28" s="70">
        <v>51</v>
      </c>
      <c r="G28" s="68"/>
      <c r="H28" s="85"/>
      <c r="I28" s="85"/>
      <c r="J28" s="85"/>
    </row>
    <row r="29" spans="1:10" s="36" customFormat="1" ht="24">
      <c r="A29" s="40"/>
      <c r="B29" s="87" t="s">
        <v>145</v>
      </c>
      <c r="C29" s="57" t="s">
        <v>146</v>
      </c>
      <c r="D29" s="39"/>
      <c r="E29" s="57">
        <v>28</v>
      </c>
      <c r="F29" s="57">
        <v>100</v>
      </c>
      <c r="G29" s="85"/>
      <c r="H29" s="39"/>
      <c r="I29" s="39"/>
      <c r="J29" s="39"/>
    </row>
    <row r="30" spans="1:10" s="36" customFormat="1" ht="29.25" customHeight="1">
      <c r="A30" s="51" t="s">
        <v>147</v>
      </c>
      <c r="B30" s="86" t="s">
        <v>236</v>
      </c>
      <c r="C30" s="33" t="s">
        <v>148</v>
      </c>
      <c r="D30" s="33">
        <v>18</v>
      </c>
      <c r="E30" s="33">
        <v>39</v>
      </c>
      <c r="F30" s="33">
        <v>60</v>
      </c>
      <c r="G30" s="53"/>
      <c r="H30" s="42">
        <f>7+5+8</f>
        <v>20</v>
      </c>
      <c r="I30" s="93">
        <v>18</v>
      </c>
      <c r="J30" s="93"/>
    </row>
    <row r="31" spans="1:10" s="36" customFormat="1" ht="36">
      <c r="A31" s="40"/>
      <c r="B31" s="87" t="s">
        <v>237</v>
      </c>
      <c r="C31" s="57" t="s">
        <v>148</v>
      </c>
      <c r="D31" s="57">
        <v>4</v>
      </c>
      <c r="E31" s="57">
        <v>24</v>
      </c>
      <c r="F31" s="57">
        <v>40</v>
      </c>
      <c r="G31" s="57"/>
      <c r="H31" s="57"/>
      <c r="I31" s="99"/>
      <c r="J31" s="57"/>
    </row>
    <row r="32" spans="1:10" s="36" customFormat="1" ht="24">
      <c r="A32" s="100" t="s">
        <v>149</v>
      </c>
      <c r="B32" s="86" t="s">
        <v>221</v>
      </c>
      <c r="C32" s="33" t="s">
        <v>150</v>
      </c>
      <c r="D32" s="33"/>
      <c r="E32" s="33"/>
      <c r="F32" s="33">
        <v>300</v>
      </c>
      <c r="G32" s="66"/>
      <c r="H32" s="93">
        <v>2</v>
      </c>
      <c r="I32" s="101">
        <f>7+8+7</f>
        <v>22</v>
      </c>
      <c r="J32" s="93">
        <v>2</v>
      </c>
    </row>
    <row r="33" spans="1:10" s="36" customFormat="1" ht="24">
      <c r="A33" s="32"/>
      <c r="B33" s="86" t="s">
        <v>220</v>
      </c>
      <c r="C33" s="70" t="s">
        <v>150</v>
      </c>
      <c r="D33" s="33"/>
      <c r="E33" s="33"/>
      <c r="F33" s="33">
        <v>250</v>
      </c>
      <c r="G33" s="68"/>
      <c r="H33" s="85"/>
      <c r="I33" s="102"/>
      <c r="J33" s="85"/>
    </row>
    <row r="34" spans="1:10" s="36" customFormat="1" ht="36">
      <c r="A34" s="40"/>
      <c r="B34" s="87" t="s">
        <v>219</v>
      </c>
      <c r="C34" s="39" t="s">
        <v>150</v>
      </c>
      <c r="D34" s="57">
        <v>15</v>
      </c>
      <c r="E34" s="57">
        <v>38</v>
      </c>
      <c r="F34" s="57">
        <v>50</v>
      </c>
      <c r="G34" s="68"/>
      <c r="H34" s="39"/>
      <c r="I34" s="40"/>
      <c r="J34" s="39"/>
    </row>
    <row r="35" spans="1:10" s="36" customFormat="1" ht="27">
      <c r="A35" s="61" t="s">
        <v>238</v>
      </c>
      <c r="B35" s="87" t="s">
        <v>241</v>
      </c>
      <c r="C35" s="57" t="s">
        <v>240</v>
      </c>
      <c r="D35" s="57">
        <v>22</v>
      </c>
      <c r="E35" s="57">
        <v>40</v>
      </c>
      <c r="F35" s="57">
        <v>20</v>
      </c>
      <c r="G35" s="68"/>
      <c r="H35" s="85"/>
      <c r="I35" s="85"/>
      <c r="J35" s="85"/>
    </row>
    <row r="36" spans="1:10" s="36" customFormat="1" ht="24">
      <c r="A36" s="40"/>
      <c r="B36" s="87" t="s">
        <v>239</v>
      </c>
      <c r="C36" s="57" t="s">
        <v>240</v>
      </c>
      <c r="D36" s="57">
        <v>22</v>
      </c>
      <c r="E36" s="57">
        <v>40</v>
      </c>
      <c r="F36" s="57">
        <v>25</v>
      </c>
      <c r="G36" s="68"/>
      <c r="H36" s="85"/>
      <c r="I36" s="85"/>
      <c r="J36" s="85"/>
    </row>
    <row r="37" spans="1:10" s="36" customFormat="1" ht="12">
      <c r="A37" s="69" t="s">
        <v>502</v>
      </c>
      <c r="B37" s="87"/>
      <c r="C37" s="57"/>
      <c r="D37" s="57"/>
      <c r="E37" s="57"/>
      <c r="F37" s="57"/>
      <c r="G37" s="68"/>
      <c r="H37" s="70"/>
      <c r="I37" s="70"/>
      <c r="J37" s="70">
        <v>2</v>
      </c>
    </row>
    <row r="38" spans="1:10" s="36" customFormat="1" ht="24">
      <c r="A38" s="61" t="s">
        <v>551</v>
      </c>
      <c r="B38" s="86" t="s">
        <v>151</v>
      </c>
      <c r="C38" s="81" t="s">
        <v>152</v>
      </c>
      <c r="D38" s="33"/>
      <c r="E38" s="33"/>
      <c r="F38" s="33">
        <v>50</v>
      </c>
      <c r="G38" s="68"/>
      <c r="H38" s="53">
        <f>2+1</f>
        <v>3</v>
      </c>
      <c r="I38" s="96">
        <f>3+8+6</f>
        <v>17</v>
      </c>
      <c r="J38" s="103">
        <f>3+2</f>
        <v>5</v>
      </c>
    </row>
    <row r="39" spans="1:10" s="36" customFormat="1" ht="24">
      <c r="A39" s="40"/>
      <c r="B39" s="87" t="s">
        <v>153</v>
      </c>
      <c r="C39" s="57" t="s">
        <v>154</v>
      </c>
      <c r="D39" s="104"/>
      <c r="E39" s="57"/>
      <c r="F39" s="57">
        <v>40</v>
      </c>
      <c r="G39" s="85"/>
      <c r="H39" s="57"/>
      <c r="I39" s="105"/>
      <c r="J39" s="57"/>
    </row>
    <row r="40" spans="1:10" s="36" customFormat="1" ht="12">
      <c r="A40" s="46" t="s">
        <v>155</v>
      </c>
      <c r="B40" s="46"/>
      <c r="C40" s="93"/>
      <c r="D40" s="83"/>
      <c r="E40" s="83"/>
      <c r="F40" s="83"/>
      <c r="G40" s="68"/>
      <c r="H40" s="85">
        <v>1</v>
      </c>
      <c r="I40" s="83"/>
      <c r="J40" s="83">
        <f>3+1</f>
        <v>4</v>
      </c>
    </row>
    <row r="41" spans="1:10" s="36" customFormat="1" ht="36">
      <c r="A41" s="51" t="s">
        <v>156</v>
      </c>
      <c r="B41" s="86" t="s">
        <v>157</v>
      </c>
      <c r="C41" s="33" t="s">
        <v>158</v>
      </c>
      <c r="D41" s="33"/>
      <c r="E41" s="33"/>
      <c r="F41" s="33">
        <v>60</v>
      </c>
      <c r="G41" s="68"/>
      <c r="H41" s="42">
        <f>5+3+4</f>
        <v>12</v>
      </c>
      <c r="I41" s="93">
        <v>21</v>
      </c>
      <c r="J41" s="83"/>
    </row>
    <row r="42" spans="1:10" s="36" customFormat="1" ht="24">
      <c r="A42" s="32"/>
      <c r="B42" s="86" t="s">
        <v>159</v>
      </c>
      <c r="C42" s="81" t="s">
        <v>160</v>
      </c>
      <c r="D42" s="33">
        <v>18</v>
      </c>
      <c r="E42" s="33">
        <v>56</v>
      </c>
      <c r="F42" s="33">
        <v>54</v>
      </c>
      <c r="G42" s="68"/>
      <c r="H42" s="85"/>
      <c r="I42" s="85"/>
      <c r="J42" s="85"/>
    </row>
    <row r="43" spans="1:10" s="36" customFormat="1" ht="24">
      <c r="A43" s="32"/>
      <c r="B43" s="106" t="s">
        <v>537</v>
      </c>
      <c r="C43" s="107" t="s">
        <v>160</v>
      </c>
      <c r="D43" s="108">
        <v>16</v>
      </c>
      <c r="E43" s="108">
        <v>29</v>
      </c>
      <c r="F43" s="108">
        <v>60</v>
      </c>
      <c r="G43" s="68"/>
      <c r="H43" s="85"/>
      <c r="I43" s="85"/>
      <c r="J43" s="85"/>
    </row>
    <row r="44" spans="1:10" s="36" customFormat="1" ht="36">
      <c r="A44" s="40"/>
      <c r="B44" s="87" t="s">
        <v>161</v>
      </c>
      <c r="C44" s="75" t="s">
        <v>160</v>
      </c>
      <c r="D44" s="57">
        <v>16</v>
      </c>
      <c r="E44" s="57">
        <v>28</v>
      </c>
      <c r="F44" s="57">
        <v>70</v>
      </c>
      <c r="G44" s="85"/>
      <c r="H44" s="39"/>
      <c r="I44" s="39"/>
      <c r="J44" s="39"/>
    </row>
    <row r="45" spans="1:10" s="36" customFormat="1" ht="36">
      <c r="A45" s="51" t="s">
        <v>162</v>
      </c>
      <c r="B45" s="86" t="s">
        <v>163</v>
      </c>
      <c r="C45" s="33" t="s">
        <v>164</v>
      </c>
      <c r="D45" s="33"/>
      <c r="E45" s="33"/>
      <c r="F45" s="33">
        <v>90</v>
      </c>
      <c r="G45" s="85"/>
      <c r="H45" s="93">
        <f>3+3</f>
        <v>6</v>
      </c>
      <c r="I45" s="93">
        <v>9</v>
      </c>
      <c r="J45" s="83"/>
    </row>
    <row r="46" spans="1:10" s="36" customFormat="1" ht="24">
      <c r="A46" s="32"/>
      <c r="B46" s="86" t="s">
        <v>165</v>
      </c>
      <c r="C46" s="33" t="s">
        <v>164</v>
      </c>
      <c r="D46" s="33"/>
      <c r="E46" s="33"/>
      <c r="F46" s="33">
        <v>30</v>
      </c>
      <c r="G46" s="68"/>
      <c r="H46" s="85"/>
      <c r="I46" s="85"/>
      <c r="J46" s="85"/>
    </row>
    <row r="47" spans="1:10" s="36" customFormat="1" ht="12">
      <c r="A47" s="40"/>
      <c r="B47" s="40" t="s">
        <v>166</v>
      </c>
      <c r="C47" s="57" t="s">
        <v>164</v>
      </c>
      <c r="D47" s="57"/>
      <c r="E47" s="57"/>
      <c r="F47" s="57">
        <v>50</v>
      </c>
      <c r="G47" s="39"/>
      <c r="H47" s="39"/>
      <c r="I47" s="39"/>
      <c r="J47" s="39"/>
    </row>
    <row r="48" spans="1:10" s="36" customFormat="1" ht="24">
      <c r="A48" s="63" t="s">
        <v>167</v>
      </c>
      <c r="B48" s="86" t="s">
        <v>168</v>
      </c>
      <c r="C48" s="33" t="s">
        <v>169</v>
      </c>
      <c r="D48" s="33"/>
      <c r="E48" s="33"/>
      <c r="F48" s="33">
        <v>80</v>
      </c>
      <c r="G48" s="68"/>
      <c r="H48" s="70">
        <f>1+1</f>
        <v>2</v>
      </c>
      <c r="I48" s="70">
        <f>1+10+6</f>
        <v>17</v>
      </c>
      <c r="J48" s="70">
        <f>2+4</f>
        <v>6</v>
      </c>
    </row>
    <row r="49" spans="1:10" s="36" customFormat="1" ht="12">
      <c r="A49" s="32" t="s">
        <v>248</v>
      </c>
      <c r="B49" s="32"/>
      <c r="C49" s="53"/>
      <c r="D49" s="53"/>
      <c r="E49" s="53"/>
      <c r="F49" s="53"/>
      <c r="G49" s="85"/>
      <c r="H49" s="85"/>
      <c r="I49" s="85"/>
      <c r="J49" s="85">
        <v>1</v>
      </c>
    </row>
    <row r="50" spans="1:10" s="36" customFormat="1" ht="24">
      <c r="A50" s="51" t="s">
        <v>170</v>
      </c>
      <c r="B50" s="86" t="s">
        <v>171</v>
      </c>
      <c r="C50" s="33" t="s">
        <v>172</v>
      </c>
      <c r="D50" s="33"/>
      <c r="E50" s="33"/>
      <c r="F50" s="33">
        <v>50</v>
      </c>
      <c r="G50" s="90"/>
      <c r="H50" s="93">
        <f>2+3+1</f>
        <v>6</v>
      </c>
      <c r="I50" s="109">
        <v>18</v>
      </c>
      <c r="J50" s="93">
        <v>3</v>
      </c>
    </row>
    <row r="51" spans="1:10" s="36" customFormat="1" ht="24">
      <c r="A51" s="32"/>
      <c r="B51" s="86" t="s">
        <v>173</v>
      </c>
      <c r="C51" s="33" t="s">
        <v>172</v>
      </c>
      <c r="D51" s="33"/>
      <c r="E51" s="33"/>
      <c r="F51" s="33">
        <v>45</v>
      </c>
      <c r="G51" s="68"/>
      <c r="H51" s="85"/>
      <c r="I51" s="85"/>
      <c r="J51" s="85"/>
    </row>
    <row r="52" spans="1:10" s="36" customFormat="1" ht="24">
      <c r="A52" s="32"/>
      <c r="B52" s="86" t="s">
        <v>174</v>
      </c>
      <c r="C52" s="33" t="s">
        <v>172</v>
      </c>
      <c r="D52" s="33"/>
      <c r="E52" s="33"/>
      <c r="F52" s="33">
        <v>59</v>
      </c>
      <c r="G52" s="68"/>
      <c r="H52" s="85"/>
      <c r="I52" s="85"/>
      <c r="J52" s="85"/>
    </row>
    <row r="53" spans="1:10" s="36" customFormat="1" ht="24">
      <c r="A53" s="40"/>
      <c r="B53" s="87" t="s">
        <v>222</v>
      </c>
      <c r="C53" s="57" t="s">
        <v>172</v>
      </c>
      <c r="D53" s="57"/>
      <c r="E53" s="57"/>
      <c r="F53" s="57">
        <v>150</v>
      </c>
      <c r="G53" s="85"/>
      <c r="H53" s="39"/>
      <c r="I53" s="39"/>
      <c r="J53" s="39"/>
    </row>
    <row r="54" spans="1:10" s="36" customFormat="1" ht="24">
      <c r="A54" s="51" t="s">
        <v>175</v>
      </c>
      <c r="B54" s="110" t="s">
        <v>176</v>
      </c>
      <c r="C54" s="70" t="s">
        <v>177</v>
      </c>
      <c r="D54" s="33"/>
      <c r="E54" s="33"/>
      <c r="F54" s="33">
        <v>50</v>
      </c>
      <c r="G54" s="85"/>
      <c r="H54" s="93">
        <f>5+5+3</f>
        <v>13</v>
      </c>
      <c r="I54" s="93">
        <f>20+19+21</f>
        <v>60</v>
      </c>
      <c r="J54" s="93">
        <f>5+2+2</f>
        <v>9</v>
      </c>
    </row>
    <row r="55" spans="1:10" s="36" customFormat="1" ht="24">
      <c r="A55" s="32"/>
      <c r="B55" s="86" t="s">
        <v>176</v>
      </c>
      <c r="C55" s="70" t="s">
        <v>178</v>
      </c>
      <c r="D55" s="33"/>
      <c r="E55" s="33"/>
      <c r="F55" s="33">
        <v>45</v>
      </c>
      <c r="G55" s="68"/>
      <c r="H55" s="85"/>
      <c r="I55" s="85"/>
      <c r="J55" s="85"/>
    </row>
    <row r="56" spans="1:10" s="36" customFormat="1" ht="24">
      <c r="A56" s="32"/>
      <c r="B56" s="86" t="s">
        <v>176</v>
      </c>
      <c r="C56" s="70" t="s">
        <v>179</v>
      </c>
      <c r="D56" s="33"/>
      <c r="E56" s="33"/>
      <c r="F56" s="33">
        <v>80</v>
      </c>
      <c r="G56" s="68"/>
      <c r="H56" s="85"/>
      <c r="I56" s="85"/>
      <c r="J56" s="85"/>
    </row>
    <row r="57" spans="1:10" s="36" customFormat="1" ht="24">
      <c r="A57" s="32"/>
      <c r="B57" s="86" t="s">
        <v>223</v>
      </c>
      <c r="C57" s="70" t="s">
        <v>177</v>
      </c>
      <c r="D57" s="44"/>
      <c r="E57" s="33"/>
      <c r="F57" s="33">
        <v>150</v>
      </c>
      <c r="G57" s="68"/>
      <c r="H57" s="85"/>
      <c r="I57" s="85"/>
      <c r="J57" s="85"/>
    </row>
    <row r="58" spans="1:10" s="36" customFormat="1" ht="24">
      <c r="A58" s="32"/>
      <c r="B58" s="86" t="s">
        <v>223</v>
      </c>
      <c r="C58" s="70" t="s">
        <v>178</v>
      </c>
      <c r="D58" s="44"/>
      <c r="E58" s="33"/>
      <c r="F58" s="33">
        <v>80</v>
      </c>
      <c r="G58" s="68"/>
      <c r="H58" s="85"/>
      <c r="I58" s="85"/>
      <c r="J58" s="85"/>
    </row>
    <row r="59" spans="1:10" s="36" customFormat="1" ht="24">
      <c r="A59" s="32"/>
      <c r="B59" s="86" t="s">
        <v>223</v>
      </c>
      <c r="C59" s="70" t="s">
        <v>179</v>
      </c>
      <c r="D59" s="44"/>
      <c r="E59" s="33"/>
      <c r="F59" s="33">
        <v>70</v>
      </c>
      <c r="G59" s="68"/>
      <c r="H59" s="85"/>
      <c r="I59" s="85"/>
      <c r="J59" s="85"/>
    </row>
    <row r="60" spans="1:10" s="36" customFormat="1" ht="24">
      <c r="A60" s="40"/>
      <c r="B60" s="87" t="s">
        <v>180</v>
      </c>
      <c r="C60" s="39" t="s">
        <v>179</v>
      </c>
      <c r="D60" s="57">
        <v>21</v>
      </c>
      <c r="E60" s="57">
        <v>21</v>
      </c>
      <c r="F60" s="57">
        <v>20</v>
      </c>
      <c r="G60" s="85"/>
      <c r="H60" s="39"/>
      <c r="I60" s="39"/>
      <c r="J60" s="39"/>
    </row>
    <row r="61" spans="1:10" s="36" customFormat="1" ht="24">
      <c r="A61" s="52" t="s">
        <v>181</v>
      </c>
      <c r="B61" s="86" t="s">
        <v>182</v>
      </c>
      <c r="C61" s="33" t="s">
        <v>183</v>
      </c>
      <c r="D61" s="33"/>
      <c r="E61" s="33"/>
      <c r="F61" s="33">
        <v>80</v>
      </c>
      <c r="G61" s="39"/>
      <c r="H61" s="43">
        <v>2</v>
      </c>
      <c r="I61" s="33">
        <v>7</v>
      </c>
      <c r="J61" s="45">
        <v>3</v>
      </c>
    </row>
    <row r="62" spans="1:10" s="36" customFormat="1" ht="48">
      <c r="A62" s="111" t="s">
        <v>184</v>
      </c>
      <c r="B62" s="86" t="s">
        <v>185</v>
      </c>
      <c r="C62" s="33" t="s">
        <v>186</v>
      </c>
      <c r="D62" s="33">
        <v>18</v>
      </c>
      <c r="E62" s="33">
        <v>38</v>
      </c>
      <c r="F62" s="33">
        <v>67</v>
      </c>
      <c r="G62" s="68"/>
      <c r="H62" s="93">
        <f>8+6+5+1</f>
        <v>20</v>
      </c>
      <c r="I62" s="93">
        <v>16</v>
      </c>
      <c r="J62" s="83"/>
    </row>
    <row r="63" spans="1:10" s="36" customFormat="1" ht="36">
      <c r="A63" s="112"/>
      <c r="B63" s="86" t="s">
        <v>187</v>
      </c>
      <c r="C63" s="33" t="s">
        <v>186</v>
      </c>
      <c r="D63" s="33">
        <v>13</v>
      </c>
      <c r="E63" s="33">
        <v>22</v>
      </c>
      <c r="F63" s="33">
        <v>44</v>
      </c>
      <c r="G63" s="68"/>
      <c r="H63" s="85"/>
      <c r="I63" s="85"/>
      <c r="J63" s="85"/>
    </row>
    <row r="64" spans="1:10" s="36" customFormat="1" ht="24">
      <c r="A64" s="112"/>
      <c r="B64" s="86" t="s">
        <v>224</v>
      </c>
      <c r="C64" s="33" t="s">
        <v>186</v>
      </c>
      <c r="D64" s="33">
        <v>7</v>
      </c>
      <c r="E64" s="33">
        <v>16</v>
      </c>
      <c r="F64" s="33">
        <v>38</v>
      </c>
      <c r="G64" s="68"/>
      <c r="H64" s="85"/>
      <c r="I64" s="85"/>
      <c r="J64" s="85"/>
    </row>
    <row r="65" spans="1:10" s="36" customFormat="1" ht="24">
      <c r="A65" s="112"/>
      <c r="B65" s="106" t="s">
        <v>538</v>
      </c>
      <c r="C65" s="33" t="s">
        <v>186</v>
      </c>
      <c r="D65" s="33">
        <v>13</v>
      </c>
      <c r="E65" s="33">
        <v>22</v>
      </c>
      <c r="F65" s="33">
        <v>44</v>
      </c>
      <c r="G65" s="68"/>
      <c r="H65" s="85"/>
      <c r="I65" s="85"/>
      <c r="J65" s="85"/>
    </row>
    <row r="66" spans="1:10" s="36" customFormat="1" ht="36">
      <c r="A66" s="112"/>
      <c r="B66" s="86" t="s">
        <v>252</v>
      </c>
      <c r="C66" s="33" t="s">
        <v>186</v>
      </c>
      <c r="D66" s="33">
        <v>22</v>
      </c>
      <c r="E66" s="33">
        <v>26</v>
      </c>
      <c r="F66" s="33">
        <v>50</v>
      </c>
      <c r="G66" s="68"/>
      <c r="H66" s="85"/>
      <c r="I66" s="85"/>
      <c r="J66" s="85"/>
    </row>
    <row r="67" spans="1:10" s="36" customFormat="1" ht="24">
      <c r="A67" s="113"/>
      <c r="B67" s="87" t="s">
        <v>188</v>
      </c>
      <c r="C67" s="57" t="s">
        <v>189</v>
      </c>
      <c r="D67" s="57"/>
      <c r="E67" s="57"/>
      <c r="F67" s="57">
        <v>130</v>
      </c>
      <c r="G67" s="85"/>
      <c r="H67" s="39"/>
      <c r="I67" s="39"/>
      <c r="J67" s="39"/>
    </row>
    <row r="68" spans="1:10" s="36" customFormat="1" ht="24">
      <c r="A68" s="100" t="s">
        <v>190</v>
      </c>
      <c r="B68" s="86" t="s">
        <v>191</v>
      </c>
      <c r="C68" s="33" t="s">
        <v>192</v>
      </c>
      <c r="D68" s="33">
        <v>15</v>
      </c>
      <c r="E68" s="33">
        <v>30</v>
      </c>
      <c r="F68" s="33">
        <v>80</v>
      </c>
      <c r="G68" s="90"/>
      <c r="H68" s="93">
        <f>3+1+2</f>
        <v>6</v>
      </c>
      <c r="I68" s="93">
        <f>14+13+19</f>
        <v>46</v>
      </c>
      <c r="J68" s="83"/>
    </row>
    <row r="69" spans="1:10" s="36" customFormat="1" ht="24">
      <c r="A69" s="32"/>
      <c r="B69" s="77" t="s">
        <v>193</v>
      </c>
      <c r="C69" s="33" t="s">
        <v>192</v>
      </c>
      <c r="D69" s="33">
        <v>15</v>
      </c>
      <c r="E69" s="33">
        <v>33</v>
      </c>
      <c r="F69" s="33">
        <v>30</v>
      </c>
      <c r="G69" s="68"/>
      <c r="H69" s="85"/>
      <c r="I69" s="85"/>
      <c r="J69" s="85"/>
    </row>
    <row r="70" spans="1:10" s="36" customFormat="1" ht="24">
      <c r="A70" s="32"/>
      <c r="B70" s="77" t="s">
        <v>194</v>
      </c>
      <c r="C70" s="33" t="s">
        <v>195</v>
      </c>
      <c r="D70" s="33">
        <v>12</v>
      </c>
      <c r="E70" s="33">
        <v>15</v>
      </c>
      <c r="F70" s="33">
        <v>190</v>
      </c>
      <c r="G70" s="68"/>
      <c r="H70" s="85"/>
      <c r="I70" s="85"/>
      <c r="J70" s="85"/>
    </row>
    <row r="71" spans="1:10" s="36" customFormat="1" ht="24">
      <c r="A71" s="32"/>
      <c r="B71" s="77" t="s">
        <v>225</v>
      </c>
      <c r="C71" s="33" t="s">
        <v>195</v>
      </c>
      <c r="D71" s="114"/>
      <c r="E71" s="114"/>
      <c r="F71" s="33">
        <v>100</v>
      </c>
      <c r="G71" s="68"/>
      <c r="H71" s="85"/>
      <c r="I71" s="85"/>
      <c r="J71" s="85"/>
    </row>
    <row r="72" spans="1:10" s="36" customFormat="1" ht="24">
      <c r="A72" s="32"/>
      <c r="B72" s="77" t="s">
        <v>226</v>
      </c>
      <c r="C72" s="33" t="s">
        <v>192</v>
      </c>
      <c r="D72" s="33">
        <v>21</v>
      </c>
      <c r="E72" s="33">
        <v>43</v>
      </c>
      <c r="F72" s="33">
        <v>60</v>
      </c>
      <c r="G72" s="68"/>
      <c r="H72" s="85"/>
      <c r="I72" s="85"/>
      <c r="J72" s="85"/>
    </row>
    <row r="73" spans="1:10" s="36" customFormat="1" ht="36">
      <c r="A73" s="40"/>
      <c r="B73" s="74" t="s">
        <v>196</v>
      </c>
      <c r="C73" s="57" t="s">
        <v>192</v>
      </c>
      <c r="D73" s="57">
        <v>19</v>
      </c>
      <c r="E73" s="57">
        <v>32</v>
      </c>
      <c r="F73" s="57">
        <v>30</v>
      </c>
      <c r="G73" s="39"/>
      <c r="H73" s="39"/>
      <c r="I73" s="39"/>
      <c r="J73" s="39"/>
    </row>
    <row r="74" spans="1:10" s="36" customFormat="1" ht="24">
      <c r="A74" s="63" t="s">
        <v>197</v>
      </c>
      <c r="B74" s="86" t="s">
        <v>198</v>
      </c>
      <c r="C74" s="33" t="s">
        <v>199</v>
      </c>
      <c r="D74" s="33">
        <v>12</v>
      </c>
      <c r="E74" s="33">
        <v>12</v>
      </c>
      <c r="F74" s="33">
        <v>50</v>
      </c>
      <c r="G74" s="68"/>
      <c r="H74" s="39"/>
      <c r="I74" s="39"/>
      <c r="J74" s="57">
        <v>2</v>
      </c>
    </row>
    <row r="75" spans="1:10" s="36" customFormat="1" ht="24">
      <c r="A75" s="61" t="s">
        <v>200</v>
      </c>
      <c r="B75" s="86" t="s">
        <v>201</v>
      </c>
      <c r="C75" s="33" t="s">
        <v>200</v>
      </c>
      <c r="D75" s="33"/>
      <c r="E75" s="33"/>
      <c r="F75" s="33">
        <v>40</v>
      </c>
      <c r="G75" s="68"/>
      <c r="H75" s="53">
        <f>1+1+1</f>
        <v>3</v>
      </c>
      <c r="I75" s="53">
        <v>17</v>
      </c>
      <c r="J75" s="85"/>
    </row>
    <row r="76" spans="1:10" s="36" customFormat="1" ht="24">
      <c r="A76" s="32"/>
      <c r="B76" s="86" t="s">
        <v>202</v>
      </c>
      <c r="C76" s="33" t="s">
        <v>200</v>
      </c>
      <c r="D76" s="33">
        <v>19</v>
      </c>
      <c r="E76" s="33">
        <v>38</v>
      </c>
      <c r="F76" s="33">
        <v>70</v>
      </c>
      <c r="G76" s="68"/>
      <c r="H76" s="85"/>
      <c r="I76" s="85"/>
      <c r="J76" s="85"/>
    </row>
    <row r="77" spans="1:10" s="36" customFormat="1" ht="36">
      <c r="A77" s="40"/>
      <c r="B77" s="87" t="s">
        <v>203</v>
      </c>
      <c r="C77" s="57" t="s">
        <v>200</v>
      </c>
      <c r="D77" s="57">
        <v>15</v>
      </c>
      <c r="E77" s="57">
        <v>14</v>
      </c>
      <c r="F77" s="57">
        <v>5</v>
      </c>
      <c r="G77" s="85"/>
      <c r="H77" s="39"/>
      <c r="I77" s="39"/>
      <c r="J77" s="39"/>
    </row>
    <row r="78" spans="1:10" s="36" customFormat="1" ht="12">
      <c r="A78" s="32" t="s">
        <v>249</v>
      </c>
      <c r="B78" s="87"/>
      <c r="C78" s="57"/>
      <c r="D78" s="57"/>
      <c r="E78" s="57"/>
      <c r="F78" s="57"/>
      <c r="G78" s="85"/>
      <c r="H78" s="70"/>
      <c r="I78" s="70">
        <v>1</v>
      </c>
      <c r="J78" s="70">
        <v>1</v>
      </c>
    </row>
    <row r="79" spans="1:10" s="36" customFormat="1" ht="24">
      <c r="A79" s="51" t="s">
        <v>204</v>
      </c>
      <c r="B79" s="86" t="s">
        <v>205</v>
      </c>
      <c r="C79" s="33" t="s">
        <v>206</v>
      </c>
      <c r="D79" s="33">
        <v>21</v>
      </c>
      <c r="E79" s="33">
        <v>20</v>
      </c>
      <c r="F79" s="33">
        <v>21</v>
      </c>
      <c r="G79" s="68"/>
      <c r="H79" s="53">
        <f>3+3+3</f>
        <v>9</v>
      </c>
      <c r="I79" s="115">
        <v>32</v>
      </c>
      <c r="J79" s="53">
        <v>3</v>
      </c>
    </row>
    <row r="80" spans="1:10" s="36" customFormat="1" ht="24">
      <c r="A80" s="32"/>
      <c r="B80" s="52" t="s">
        <v>227</v>
      </c>
      <c r="C80" s="33" t="s">
        <v>207</v>
      </c>
      <c r="D80" s="33"/>
      <c r="E80" s="33"/>
      <c r="F80" s="33">
        <v>70</v>
      </c>
      <c r="G80" s="68"/>
      <c r="H80" s="85"/>
      <c r="I80" s="85"/>
      <c r="J80" s="85"/>
    </row>
    <row r="81" spans="1:10" s="36" customFormat="1" ht="24">
      <c r="A81" s="32"/>
      <c r="B81" s="52" t="s">
        <v>228</v>
      </c>
      <c r="C81" s="33" t="s">
        <v>207</v>
      </c>
      <c r="D81" s="33"/>
      <c r="E81" s="33"/>
      <c r="F81" s="33">
        <v>46</v>
      </c>
      <c r="G81" s="68"/>
      <c r="H81" s="85"/>
      <c r="I81" s="85"/>
      <c r="J81" s="85"/>
    </row>
    <row r="82" spans="1:10" s="36" customFormat="1" ht="24">
      <c r="A82" s="32"/>
      <c r="B82" s="52" t="s">
        <v>229</v>
      </c>
      <c r="C82" s="33" t="s">
        <v>207</v>
      </c>
      <c r="D82" s="33">
        <v>22</v>
      </c>
      <c r="E82" s="33">
        <v>23</v>
      </c>
      <c r="F82" s="33">
        <v>21</v>
      </c>
      <c r="G82" s="68"/>
      <c r="H82" s="85"/>
      <c r="I82" s="85"/>
      <c r="J82" s="85"/>
    </row>
    <row r="83" spans="1:10" s="36" customFormat="1" ht="24">
      <c r="A83" s="32"/>
      <c r="B83" s="52" t="s">
        <v>230</v>
      </c>
      <c r="C83" s="33" t="s">
        <v>207</v>
      </c>
      <c r="D83" s="33">
        <v>22</v>
      </c>
      <c r="E83" s="33">
        <v>23</v>
      </c>
      <c r="F83" s="33">
        <v>21</v>
      </c>
      <c r="G83" s="68"/>
      <c r="H83" s="85"/>
      <c r="I83" s="85"/>
      <c r="J83" s="85"/>
    </row>
    <row r="84" spans="1:10" s="36" customFormat="1" ht="24">
      <c r="A84" s="32"/>
      <c r="B84" s="52" t="s">
        <v>231</v>
      </c>
      <c r="C84" s="33" t="s">
        <v>207</v>
      </c>
      <c r="D84" s="114"/>
      <c r="E84" s="114"/>
      <c r="F84" s="33">
        <v>25</v>
      </c>
      <c r="G84" s="90"/>
      <c r="H84" s="85"/>
      <c r="I84" s="85"/>
      <c r="J84" s="85"/>
    </row>
    <row r="85" spans="1:10" s="36" customFormat="1" ht="24">
      <c r="A85" s="40"/>
      <c r="B85" s="86" t="s">
        <v>552</v>
      </c>
      <c r="C85" s="33" t="s">
        <v>207</v>
      </c>
      <c r="D85" s="33">
        <v>7</v>
      </c>
      <c r="E85" s="33">
        <v>16</v>
      </c>
      <c r="F85" s="33">
        <v>10</v>
      </c>
      <c r="G85" s="39"/>
      <c r="H85" s="39"/>
      <c r="I85" s="39"/>
      <c r="J85" s="39"/>
    </row>
    <row r="86" spans="1:10" s="36" customFormat="1" ht="24">
      <c r="A86" s="61" t="s">
        <v>208</v>
      </c>
      <c r="B86" s="86" t="s">
        <v>232</v>
      </c>
      <c r="C86" s="33" t="s">
        <v>209</v>
      </c>
      <c r="D86" s="33">
        <v>7</v>
      </c>
      <c r="E86" s="33">
        <v>33</v>
      </c>
      <c r="F86" s="33">
        <v>15</v>
      </c>
      <c r="G86" s="68"/>
      <c r="H86" s="47">
        <f>6+4+8+1</f>
        <v>19</v>
      </c>
      <c r="I86" s="53">
        <v>23</v>
      </c>
      <c r="J86" s="85"/>
    </row>
    <row r="87" spans="1:10" s="36" customFormat="1" ht="24">
      <c r="A87" s="40"/>
      <c r="B87" s="87" t="s">
        <v>233</v>
      </c>
      <c r="C87" s="57" t="s">
        <v>210</v>
      </c>
      <c r="D87" s="39"/>
      <c r="E87" s="39"/>
      <c r="F87" s="57">
        <v>40</v>
      </c>
      <c r="G87" s="39"/>
      <c r="H87" s="75"/>
      <c r="I87" s="39"/>
      <c r="J87" s="39"/>
    </row>
    <row r="88" spans="1:10" s="36" customFormat="1" ht="24">
      <c r="A88" s="55" t="s">
        <v>211</v>
      </c>
      <c r="B88" s="87" t="s">
        <v>212</v>
      </c>
      <c r="C88" s="57" t="s">
        <v>213</v>
      </c>
      <c r="D88" s="39"/>
      <c r="E88" s="39"/>
      <c r="F88" s="57"/>
      <c r="G88" s="68"/>
      <c r="H88" s="57"/>
      <c r="I88" s="57">
        <v>3</v>
      </c>
      <c r="J88" s="57">
        <v>2</v>
      </c>
    </row>
    <row r="89" spans="1:10" s="36" customFormat="1" ht="12">
      <c r="A89" s="63" t="s">
        <v>250</v>
      </c>
      <c r="B89" s="87"/>
      <c r="C89" s="57"/>
      <c r="D89" s="39"/>
      <c r="E89" s="39"/>
      <c r="F89" s="57"/>
      <c r="G89" s="68"/>
      <c r="H89" s="33"/>
      <c r="I89" s="33"/>
      <c r="J89" s="33">
        <v>2</v>
      </c>
    </row>
    <row r="90" spans="1:10" s="36" customFormat="1" ht="12">
      <c r="A90" s="55" t="s">
        <v>251</v>
      </c>
      <c r="B90" s="87"/>
      <c r="C90" s="57"/>
      <c r="D90" s="39"/>
      <c r="E90" s="39"/>
      <c r="F90" s="57"/>
      <c r="G90" s="68"/>
      <c r="H90" s="33"/>
      <c r="I90" s="33"/>
      <c r="J90" s="33">
        <v>3</v>
      </c>
    </row>
    <row r="91" spans="1:10" s="36" customFormat="1" ht="24">
      <c r="A91" s="61" t="s">
        <v>214</v>
      </c>
      <c r="B91" s="86" t="s">
        <v>215</v>
      </c>
      <c r="C91" s="33" t="s">
        <v>216</v>
      </c>
      <c r="D91" s="70"/>
      <c r="E91" s="70"/>
      <c r="F91" s="33">
        <v>58</v>
      </c>
      <c r="G91" s="68"/>
      <c r="H91" s="53">
        <f>6+6+11+1</f>
        <v>24</v>
      </c>
      <c r="I91" s="53">
        <f>16+20+22</f>
        <v>58</v>
      </c>
      <c r="J91" s="53">
        <f>5+4+4</f>
        <v>13</v>
      </c>
    </row>
    <row r="92" spans="1:10" s="36" customFormat="1" ht="24">
      <c r="A92" s="32"/>
      <c r="B92" s="86" t="s">
        <v>215</v>
      </c>
      <c r="C92" s="81" t="s">
        <v>217</v>
      </c>
      <c r="D92" s="70"/>
      <c r="E92" s="70"/>
      <c r="F92" s="33">
        <v>59</v>
      </c>
      <c r="G92" s="68"/>
      <c r="H92" s="85"/>
      <c r="I92" s="85"/>
      <c r="J92" s="85"/>
    </row>
    <row r="93" spans="1:10" s="36" customFormat="1" ht="24">
      <c r="A93" s="32"/>
      <c r="B93" s="86" t="s">
        <v>218</v>
      </c>
      <c r="C93" s="81" t="s">
        <v>216</v>
      </c>
      <c r="D93" s="70"/>
      <c r="E93" s="70"/>
      <c r="F93" s="33">
        <v>50</v>
      </c>
      <c r="G93" s="68"/>
      <c r="H93" s="85"/>
      <c r="I93" s="85"/>
      <c r="J93" s="85"/>
    </row>
    <row r="94" spans="1:10" s="36" customFormat="1" ht="24">
      <c r="A94" s="40"/>
      <c r="B94" s="87" t="s">
        <v>218</v>
      </c>
      <c r="C94" s="75" t="s">
        <v>217</v>
      </c>
      <c r="D94" s="39"/>
      <c r="E94" s="39"/>
      <c r="F94" s="57">
        <v>80</v>
      </c>
      <c r="G94" s="39"/>
      <c r="H94" s="39"/>
      <c r="I94" s="39"/>
      <c r="J94" s="39"/>
    </row>
    <row r="95" spans="4:10" s="36" customFormat="1" ht="12">
      <c r="D95" s="68"/>
      <c r="E95" s="68"/>
      <c r="F95" s="68"/>
      <c r="G95" s="68"/>
      <c r="H95" s="68"/>
      <c r="I95" s="68"/>
      <c r="J95" s="68"/>
    </row>
    <row r="96" spans="4:10" s="36" customFormat="1" ht="12.75" thickBot="1">
      <c r="D96" s="68"/>
      <c r="G96" s="68"/>
      <c r="H96" s="68"/>
      <c r="I96" s="68"/>
      <c r="J96" s="68"/>
    </row>
    <row r="97" spans="2:10" s="36" customFormat="1" ht="12.75" thickBot="1">
      <c r="B97" s="116" t="s">
        <v>501</v>
      </c>
      <c r="C97" s="117"/>
      <c r="D97" s="118">
        <f>SUM(D5:D94)</f>
        <v>485</v>
      </c>
      <c r="E97" s="118">
        <f>SUM(E5:E95)</f>
        <v>877</v>
      </c>
      <c r="F97" s="118">
        <f>SUM(F5:F94)</f>
        <v>5555</v>
      </c>
      <c r="G97" s="85"/>
      <c r="H97" s="118">
        <f>SUM(H4:H94)</f>
        <v>219</v>
      </c>
      <c r="I97" s="118">
        <f>SUM(I4:I95)</f>
        <v>552</v>
      </c>
      <c r="J97" s="119">
        <f>SUM(J4:J94)</f>
        <v>92</v>
      </c>
    </row>
    <row r="98" spans="4:10" s="36" customFormat="1" ht="12">
      <c r="D98" s="68"/>
      <c r="E98" s="68"/>
      <c r="F98" s="68"/>
      <c r="G98" s="68"/>
      <c r="H98" s="68"/>
      <c r="I98" s="68"/>
      <c r="J98" s="68"/>
    </row>
    <row r="99" spans="4:10" s="36" customFormat="1" ht="12">
      <c r="D99" s="68"/>
      <c r="E99" s="68"/>
      <c r="F99" s="68"/>
      <c r="G99" s="68"/>
      <c r="H99" s="68"/>
      <c r="I99" s="68"/>
      <c r="J99" s="68"/>
    </row>
    <row r="100" spans="4:10" s="36" customFormat="1" ht="12">
      <c r="D100" s="68"/>
      <c r="E100" s="68"/>
      <c r="F100" s="68"/>
      <c r="G100" s="68"/>
      <c r="H100" s="68"/>
      <c r="I100" s="68"/>
      <c r="J100" s="68"/>
    </row>
    <row r="101" spans="4:10" s="36" customFormat="1" ht="12">
      <c r="D101" s="68"/>
      <c r="E101" s="68"/>
      <c r="F101" s="68"/>
      <c r="G101" s="68"/>
      <c r="H101" s="68"/>
      <c r="I101" s="68"/>
      <c r="J101" s="68"/>
    </row>
    <row r="102" spans="4:10" s="36" customFormat="1" ht="12">
      <c r="D102" s="68"/>
      <c r="E102" s="68"/>
      <c r="F102" s="68"/>
      <c r="G102" s="68"/>
      <c r="H102" s="68"/>
      <c r="I102" s="68"/>
      <c r="J102" s="68"/>
    </row>
    <row r="103" s="36" customFormat="1" ht="12"/>
    <row r="104" s="36" customFormat="1" ht="12"/>
    <row r="105" s="36" customFormat="1" ht="12"/>
    <row r="106" s="36" customFormat="1" ht="12"/>
    <row r="107" s="36" customFormat="1" ht="12"/>
    <row r="108" s="36" customFormat="1" ht="12"/>
    <row r="109" s="36" customFormat="1" ht="12"/>
    <row r="110" s="36" customFormat="1" ht="12"/>
    <row r="111" s="36" customFormat="1" ht="12"/>
    <row r="112" s="36" customFormat="1" ht="12"/>
    <row r="113" s="36" customFormat="1" ht="12"/>
    <row r="114" s="36" customFormat="1" ht="12"/>
    <row r="115" s="36" customFormat="1" ht="12"/>
    <row r="116" s="36" customFormat="1" ht="12"/>
    <row r="117" s="36" customFormat="1" ht="12"/>
    <row r="118" s="36" customFormat="1" ht="12"/>
    <row r="119" s="36" customFormat="1" ht="12"/>
    <row r="120" s="36" customFormat="1" ht="12"/>
    <row r="121" s="36" customFormat="1" ht="12"/>
    <row r="122" s="36" customFormat="1" ht="12"/>
    <row r="123" s="36" customFormat="1" ht="12"/>
    <row r="124" s="36" customFormat="1" ht="12"/>
    <row r="125" s="36" customFormat="1" ht="12"/>
    <row r="126" s="36" customFormat="1" ht="12"/>
    <row r="127" s="36" customFormat="1" ht="12"/>
    <row r="128" s="36" customFormat="1" ht="12"/>
    <row r="129" s="36" customFormat="1" ht="12"/>
    <row r="130" s="36" customFormat="1" ht="12"/>
    <row r="131" s="36" customFormat="1" ht="12"/>
    <row r="132" s="36" customFormat="1" ht="12"/>
    <row r="133" s="36" customFormat="1" ht="12"/>
    <row r="134" s="36" customFormat="1" ht="12"/>
    <row r="135" s="36" customFormat="1" ht="12"/>
    <row r="136" s="36" customFormat="1" ht="12"/>
    <row r="137" s="36" customFormat="1" ht="12"/>
    <row r="138" s="36" customFormat="1" ht="12"/>
    <row r="139" s="36" customFormat="1" ht="12"/>
    <row r="140" s="36" customFormat="1" ht="12"/>
    <row r="141" s="36" customFormat="1" ht="12"/>
    <row r="142" s="36" customFormat="1" ht="12"/>
    <row r="143" s="36" customFormat="1" ht="12"/>
    <row r="144" s="36" customFormat="1" ht="12"/>
    <row r="145" s="36" customFormat="1" ht="12"/>
    <row r="146" s="36" customFormat="1" ht="12"/>
    <row r="147" s="36" customFormat="1" ht="12"/>
    <row r="148" s="36" customFormat="1" ht="12"/>
    <row r="149" s="36" customFormat="1" ht="12"/>
    <row r="150" s="36" customFormat="1" ht="12"/>
    <row r="151" s="36" customFormat="1" ht="12"/>
    <row r="152" s="36" customFormat="1" ht="12"/>
    <row r="153" s="36" customFormat="1" ht="12"/>
    <row r="154" s="36" customFormat="1" ht="12"/>
    <row r="155" s="36" customFormat="1" ht="12"/>
    <row r="156" s="36" customFormat="1" ht="12"/>
    <row r="157" s="36" customFormat="1" ht="12"/>
    <row r="158" s="36" customFormat="1" ht="12"/>
  </sheetData>
  <mergeCells count="4">
    <mergeCell ref="H1:J1"/>
    <mergeCell ref="E2:F2"/>
    <mergeCell ref="B1:F1"/>
    <mergeCell ref="A1:A2"/>
  </mergeCells>
  <printOptions horizontalCentered="1" verticalCentered="1"/>
  <pageMargins left="0.35433070866141736" right="0.35433070866141736" top="0.984251968503937" bottom="0.73" header="0.37" footer="0.35433070866141736"/>
  <pageSetup horizontalDpi="300" verticalDpi="300" orientation="landscape" paperSize="9" r:id="rId3"/>
  <headerFooter alignWithMargins="0">
    <oddHeader>&amp;L&amp;"Times New Roman,Regular"&amp;U
Asia and the Pacific&amp;C&amp;"Times New Roman,Regular"&amp;9PCIPD/1/3
Annex III, page &amp;P
Awareness Building and Human Resource Development Activities
1996/1997/1998 up to March 31, 1999</oddHeader>
    <oddFooter>&amp;R&amp;"Times New Roman,Regular"&amp;8&amp;F/&amp;A</oddFooter>
  </headerFooter>
  <rowBreaks count="6" manualBreakCount="6">
    <brk id="18" max="255" man="1"/>
    <brk id="31" max="255" man="1"/>
    <brk id="47" max="255" man="1"/>
    <brk id="61" max="255" man="1"/>
    <brk id="73" max="255" man="1"/>
    <brk id="87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3"/>
  <sheetViews>
    <sheetView workbookViewId="0" topLeftCell="A1">
      <selection activeCell="E11" sqref="E11"/>
    </sheetView>
  </sheetViews>
  <sheetFormatPr defaultColWidth="9.140625" defaultRowHeight="12.75"/>
  <cols>
    <col min="1" max="1" width="19.57421875" style="36" customWidth="1"/>
    <col min="2" max="2" width="14.28125" style="36" customWidth="1"/>
    <col min="3" max="3" width="15.7109375" style="36" customWidth="1"/>
    <col min="4" max="4" width="21.421875" style="36" customWidth="1"/>
    <col min="5" max="5" width="22.421875" style="36" customWidth="1"/>
    <col min="6" max="6" width="16.8515625" style="36" customWidth="1"/>
    <col min="7" max="7" width="17.28125" style="36" customWidth="1"/>
    <col min="8" max="16384" width="9.140625" style="36" customWidth="1"/>
  </cols>
  <sheetData>
    <row r="1" spans="1:7" ht="12.75" customHeight="1">
      <c r="A1" s="176" t="s">
        <v>107</v>
      </c>
      <c r="B1" s="179" t="s">
        <v>504</v>
      </c>
      <c r="C1" s="179"/>
      <c r="D1" s="176" t="s">
        <v>505</v>
      </c>
      <c r="E1" s="176" t="s">
        <v>506</v>
      </c>
      <c r="F1" s="176" t="s">
        <v>507</v>
      </c>
      <c r="G1" s="176" t="s">
        <v>508</v>
      </c>
    </row>
    <row r="2" spans="1:7" ht="12">
      <c r="A2" s="177"/>
      <c r="B2" s="176" t="s">
        <v>509</v>
      </c>
      <c r="C2" s="176" t="s">
        <v>510</v>
      </c>
      <c r="D2" s="177"/>
      <c r="E2" s="177"/>
      <c r="F2" s="177"/>
      <c r="G2" s="177"/>
    </row>
    <row r="3" spans="1:7" ht="12">
      <c r="A3" s="178"/>
      <c r="B3" s="178"/>
      <c r="C3" s="178"/>
      <c r="D3" s="178"/>
      <c r="E3" s="178"/>
      <c r="F3" s="178"/>
      <c r="G3" s="178"/>
    </row>
    <row r="4" spans="1:7" ht="12">
      <c r="A4" s="69" t="s">
        <v>117</v>
      </c>
      <c r="B4" s="70"/>
      <c r="C4" s="70" t="s">
        <v>511</v>
      </c>
      <c r="D4" s="70" t="s">
        <v>517</v>
      </c>
      <c r="E4" s="70" t="s">
        <v>511</v>
      </c>
      <c r="F4" s="70"/>
      <c r="G4" s="69"/>
    </row>
    <row r="5" spans="1:7" ht="12">
      <c r="A5" s="69" t="s">
        <v>121</v>
      </c>
      <c r="B5" s="70"/>
      <c r="C5" s="70" t="s">
        <v>511</v>
      </c>
      <c r="D5" s="70" t="s">
        <v>512</v>
      </c>
      <c r="E5" s="70"/>
      <c r="F5" s="70"/>
      <c r="G5" s="69"/>
    </row>
    <row r="6" spans="1:7" ht="12">
      <c r="A6" s="69" t="s">
        <v>124</v>
      </c>
      <c r="B6" s="70"/>
      <c r="C6" s="70" t="s">
        <v>511</v>
      </c>
      <c r="D6" s="70" t="s">
        <v>514</v>
      </c>
      <c r="E6" s="70"/>
      <c r="F6" s="70"/>
      <c r="G6" s="69"/>
    </row>
    <row r="7" spans="1:7" ht="12">
      <c r="A7" s="69" t="s">
        <v>125</v>
      </c>
      <c r="B7" s="70"/>
      <c r="C7" s="70" t="s">
        <v>511</v>
      </c>
      <c r="D7" s="70" t="s">
        <v>512</v>
      </c>
      <c r="E7" s="70"/>
      <c r="F7" s="70"/>
      <c r="G7" s="69"/>
    </row>
    <row r="8" spans="1:7" ht="12">
      <c r="A8" s="69" t="s">
        <v>127</v>
      </c>
      <c r="B8" s="70" t="s">
        <v>511</v>
      </c>
      <c r="C8" s="70" t="s">
        <v>511</v>
      </c>
      <c r="D8" s="70" t="s">
        <v>524</v>
      </c>
      <c r="E8" s="70" t="s">
        <v>511</v>
      </c>
      <c r="F8" s="70"/>
      <c r="G8" s="69"/>
    </row>
    <row r="9" spans="1:7" ht="12">
      <c r="A9" s="69" t="s">
        <v>134</v>
      </c>
      <c r="B9" s="70"/>
      <c r="C9" s="70" t="s">
        <v>511</v>
      </c>
      <c r="D9" s="70" t="s">
        <v>512</v>
      </c>
      <c r="E9" s="70" t="s">
        <v>511</v>
      </c>
      <c r="F9" s="70"/>
      <c r="G9" s="69"/>
    </row>
    <row r="10" spans="1:7" ht="12">
      <c r="A10" s="69" t="s">
        <v>135</v>
      </c>
      <c r="B10" s="70"/>
      <c r="C10" s="70" t="s">
        <v>511</v>
      </c>
      <c r="D10" s="70" t="s">
        <v>512</v>
      </c>
      <c r="E10" s="70" t="s">
        <v>511</v>
      </c>
      <c r="F10" s="70"/>
      <c r="G10" s="69"/>
    </row>
    <row r="11" spans="1:7" ht="12">
      <c r="A11" s="69" t="s">
        <v>138</v>
      </c>
      <c r="B11" s="70" t="s">
        <v>511</v>
      </c>
      <c r="C11" s="70" t="s">
        <v>511</v>
      </c>
      <c r="D11" s="70" t="s">
        <v>512</v>
      </c>
      <c r="E11" s="70"/>
      <c r="F11" s="70"/>
      <c r="G11" s="69"/>
    </row>
    <row r="12" spans="1:7" ht="12">
      <c r="A12" s="69" t="s">
        <v>147</v>
      </c>
      <c r="B12" s="70"/>
      <c r="C12" s="70" t="s">
        <v>511</v>
      </c>
      <c r="D12" s="121" t="s">
        <v>525</v>
      </c>
      <c r="E12" s="70" t="s">
        <v>511</v>
      </c>
      <c r="F12" s="70" t="s">
        <v>511</v>
      </c>
      <c r="G12" s="69"/>
    </row>
    <row r="13" spans="1:7" ht="12">
      <c r="A13" s="69" t="s">
        <v>149</v>
      </c>
      <c r="B13" s="70"/>
      <c r="C13" s="70" t="s">
        <v>511</v>
      </c>
      <c r="D13" s="70" t="s">
        <v>512</v>
      </c>
      <c r="E13" s="70"/>
      <c r="F13" s="70"/>
      <c r="G13" s="69"/>
    </row>
    <row r="14" spans="1:7" ht="12">
      <c r="A14" s="69" t="s">
        <v>551</v>
      </c>
      <c r="B14" s="70"/>
      <c r="C14" s="70" t="s">
        <v>511</v>
      </c>
      <c r="D14" s="70" t="s">
        <v>512</v>
      </c>
      <c r="E14" s="70"/>
      <c r="F14" s="70"/>
      <c r="G14" s="69"/>
    </row>
    <row r="15" spans="1:7" ht="12">
      <c r="A15" s="69" t="s">
        <v>156</v>
      </c>
      <c r="B15" s="70"/>
      <c r="C15" s="70" t="s">
        <v>511</v>
      </c>
      <c r="D15" s="121" t="s">
        <v>524</v>
      </c>
      <c r="E15" s="70"/>
      <c r="F15" s="70"/>
      <c r="G15" s="69"/>
    </row>
    <row r="16" spans="1:7" ht="12">
      <c r="A16" s="69" t="s">
        <v>162</v>
      </c>
      <c r="B16" s="70"/>
      <c r="C16" s="70" t="s">
        <v>511</v>
      </c>
      <c r="D16" s="121" t="s">
        <v>548</v>
      </c>
      <c r="E16" s="70" t="s">
        <v>511</v>
      </c>
      <c r="F16" s="70"/>
      <c r="G16" s="69"/>
    </row>
    <row r="17" spans="1:7" ht="12">
      <c r="A17" s="69" t="s">
        <v>167</v>
      </c>
      <c r="B17" s="70"/>
      <c r="C17" s="70" t="s">
        <v>511</v>
      </c>
      <c r="D17" s="70" t="s">
        <v>512</v>
      </c>
      <c r="E17" s="70"/>
      <c r="F17" s="70"/>
      <c r="G17" s="69"/>
    </row>
    <row r="18" spans="1:7" ht="12">
      <c r="A18" s="69" t="s">
        <v>170</v>
      </c>
      <c r="B18" s="70"/>
      <c r="C18" s="70" t="s">
        <v>511</v>
      </c>
      <c r="D18" s="70" t="s">
        <v>513</v>
      </c>
      <c r="E18" s="70"/>
      <c r="F18" s="70"/>
      <c r="G18" s="69"/>
    </row>
    <row r="19" spans="1:7" ht="12">
      <c r="A19" s="69" t="s">
        <v>175</v>
      </c>
      <c r="B19" s="70"/>
      <c r="C19" s="70" t="s">
        <v>511</v>
      </c>
      <c r="D19" s="70"/>
      <c r="E19" s="70"/>
      <c r="F19" s="70"/>
      <c r="G19" s="69"/>
    </row>
    <row r="20" spans="1:7" ht="12">
      <c r="A20" s="69" t="s">
        <v>181</v>
      </c>
      <c r="B20" s="70"/>
      <c r="C20" s="70" t="s">
        <v>511</v>
      </c>
      <c r="D20" s="70" t="s">
        <v>529</v>
      </c>
      <c r="E20" s="70" t="s">
        <v>511</v>
      </c>
      <c r="F20" s="70"/>
      <c r="G20" s="69"/>
    </row>
    <row r="21" spans="1:7" ht="12">
      <c r="A21" s="69" t="s">
        <v>184</v>
      </c>
      <c r="B21" s="70" t="s">
        <v>511</v>
      </c>
      <c r="C21" s="70" t="s">
        <v>511</v>
      </c>
      <c r="D21" s="121" t="s">
        <v>525</v>
      </c>
      <c r="E21" s="70"/>
      <c r="F21" s="70"/>
      <c r="G21" s="69"/>
    </row>
    <row r="22" spans="1:7" ht="12">
      <c r="A22" s="69" t="s">
        <v>190</v>
      </c>
      <c r="B22" s="70"/>
      <c r="C22" s="70" t="s">
        <v>511</v>
      </c>
      <c r="D22" s="70" t="s">
        <v>512</v>
      </c>
      <c r="E22" s="70"/>
      <c r="F22" s="70"/>
      <c r="G22" s="69"/>
    </row>
    <row r="23" spans="1:7" ht="12">
      <c r="A23" s="69" t="s">
        <v>197</v>
      </c>
      <c r="B23" s="70"/>
      <c r="C23" s="70" t="s">
        <v>511</v>
      </c>
      <c r="D23" s="70" t="s">
        <v>512</v>
      </c>
      <c r="E23" s="70"/>
      <c r="F23" s="70"/>
      <c r="G23" s="69"/>
    </row>
    <row r="24" spans="1:7" ht="12">
      <c r="A24" s="69" t="s">
        <v>200</v>
      </c>
      <c r="B24" s="70"/>
      <c r="C24" s="70" t="s">
        <v>511</v>
      </c>
      <c r="D24" s="70" t="s">
        <v>512</v>
      </c>
      <c r="E24" s="70"/>
      <c r="F24" s="70"/>
      <c r="G24" s="69"/>
    </row>
    <row r="25" spans="1:7" ht="12">
      <c r="A25" s="69" t="s">
        <v>204</v>
      </c>
      <c r="B25" s="70"/>
      <c r="C25" s="70" t="s">
        <v>511</v>
      </c>
      <c r="D25" s="70" t="s">
        <v>525</v>
      </c>
      <c r="E25" s="70"/>
      <c r="F25" s="70"/>
      <c r="G25" s="69"/>
    </row>
    <row r="26" spans="1:7" ht="12">
      <c r="A26" s="69" t="s">
        <v>208</v>
      </c>
      <c r="B26" s="70" t="s">
        <v>511</v>
      </c>
      <c r="C26" s="70" t="s">
        <v>511</v>
      </c>
      <c r="D26" s="70" t="s">
        <v>517</v>
      </c>
      <c r="E26" s="70"/>
      <c r="F26" s="70"/>
      <c r="G26" s="69"/>
    </row>
    <row r="27" spans="1:7" ht="12">
      <c r="A27" s="69" t="s">
        <v>251</v>
      </c>
      <c r="B27" s="70"/>
      <c r="C27" s="70"/>
      <c r="D27" s="70" t="s">
        <v>514</v>
      </c>
      <c r="E27" s="70"/>
      <c r="F27" s="70"/>
      <c r="G27" s="69"/>
    </row>
    <row r="28" spans="1:7" ht="12">
      <c r="A28" s="69" t="s">
        <v>214</v>
      </c>
      <c r="B28" s="70" t="s">
        <v>511</v>
      </c>
      <c r="C28" s="70" t="s">
        <v>511</v>
      </c>
      <c r="D28" s="70" t="s">
        <v>527</v>
      </c>
      <c r="E28" s="70" t="s">
        <v>511</v>
      </c>
      <c r="F28" s="70"/>
      <c r="G28" s="69"/>
    </row>
    <row r="29" spans="2:6" ht="12">
      <c r="B29" s="68"/>
      <c r="C29" s="68"/>
      <c r="D29" s="68"/>
      <c r="E29" s="68"/>
      <c r="F29" s="68"/>
    </row>
    <row r="30" spans="2:6" ht="12">
      <c r="B30" s="68"/>
      <c r="C30" s="68"/>
      <c r="D30" s="68"/>
      <c r="E30" s="68"/>
      <c r="F30" s="68"/>
    </row>
    <row r="31" spans="2:6" ht="12">
      <c r="B31" s="68"/>
      <c r="C31" s="68"/>
      <c r="D31" s="68"/>
      <c r="E31" s="68"/>
      <c r="F31" s="68"/>
    </row>
    <row r="32" spans="2:6" ht="12">
      <c r="B32" s="68"/>
      <c r="C32" s="68"/>
      <c r="D32" s="68"/>
      <c r="E32" s="68"/>
      <c r="F32" s="68"/>
    </row>
    <row r="33" spans="2:6" ht="12">
      <c r="B33" s="68"/>
      <c r="C33" s="68"/>
      <c r="D33" s="68"/>
      <c r="E33" s="68"/>
      <c r="F33" s="68"/>
    </row>
  </sheetData>
  <mergeCells count="8">
    <mergeCell ref="B2:B3"/>
    <mergeCell ref="C2:C3"/>
    <mergeCell ref="A1:A3"/>
    <mergeCell ref="B1:C1"/>
    <mergeCell ref="G1:G3"/>
    <mergeCell ref="D1:D3"/>
    <mergeCell ref="E1:E3"/>
    <mergeCell ref="F1:F3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  <headerFooter alignWithMargins="0">
    <oddHeader>&amp;L&amp;"Times New Roman,Regular"&amp;U
&amp;U
       &amp;UAsia and the Pacific&amp;C&amp;"Times New Roman,Regular"&amp;9PCIPD/1/3
Annex III, page &amp;P
Awareness Building and Human Resource Development Activities
1996/1997/1998/ up to March 31, 1999</oddHeader>
    <oddFooter>&amp;R&amp;"Times New Roman,Regular"&amp;8&amp;F/&amp;A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334"/>
  <sheetViews>
    <sheetView workbookViewId="0" topLeftCell="C1">
      <selection activeCell="L1" sqref="L1"/>
    </sheetView>
  </sheetViews>
  <sheetFormatPr defaultColWidth="9.140625" defaultRowHeight="12.75"/>
  <cols>
    <col min="1" max="1" width="15.8515625" style="1" customWidth="1"/>
    <col min="2" max="2" width="60.28125" style="1" customWidth="1"/>
    <col min="3" max="3" width="11.57421875" style="1" customWidth="1"/>
    <col min="4" max="4" width="10.421875" style="1" customWidth="1"/>
    <col min="5" max="5" width="7.28125" style="1" customWidth="1"/>
    <col min="6" max="6" width="6.28125" style="1" customWidth="1"/>
    <col min="7" max="7" width="2.00390625" style="1" customWidth="1"/>
    <col min="8" max="8" width="10.421875" style="1" customWidth="1"/>
    <col min="9" max="9" width="7.8515625" style="1" customWidth="1"/>
    <col min="10" max="10" width="10.28125" style="1" customWidth="1"/>
    <col min="11" max="16384" width="9.140625" style="1" customWidth="1"/>
  </cols>
  <sheetData>
    <row r="1" spans="1:10" ht="24" customHeight="1">
      <c r="A1" s="180" t="s">
        <v>107</v>
      </c>
      <c r="B1" s="183" t="s">
        <v>105</v>
      </c>
      <c r="C1" s="184"/>
      <c r="D1" s="184"/>
      <c r="E1" s="25"/>
      <c r="F1" s="25"/>
      <c r="G1" s="2"/>
      <c r="H1" s="183" t="s">
        <v>106</v>
      </c>
      <c r="I1" s="184"/>
      <c r="J1" s="185"/>
    </row>
    <row r="2" spans="1:10" s="4" customFormat="1" ht="36" customHeight="1">
      <c r="A2" s="181"/>
      <c r="B2" s="186" t="s">
        <v>108</v>
      </c>
      <c r="C2" s="186" t="s">
        <v>116</v>
      </c>
      <c r="D2" s="186" t="s">
        <v>109</v>
      </c>
      <c r="E2" s="157" t="s">
        <v>110</v>
      </c>
      <c r="F2" s="158"/>
      <c r="G2" s="3"/>
      <c r="H2" s="186" t="s">
        <v>111</v>
      </c>
      <c r="I2" s="186" t="s">
        <v>112</v>
      </c>
      <c r="J2" s="186" t="s">
        <v>113</v>
      </c>
    </row>
    <row r="3" spans="1:10" ht="12">
      <c r="A3" s="182"/>
      <c r="B3" s="187"/>
      <c r="C3" s="187"/>
      <c r="D3" s="187"/>
      <c r="E3" s="11" t="s">
        <v>114</v>
      </c>
      <c r="F3" s="11" t="s">
        <v>115</v>
      </c>
      <c r="G3" s="7"/>
      <c r="H3" s="187"/>
      <c r="I3" s="187"/>
      <c r="J3" s="187"/>
    </row>
    <row r="4" spans="1:10" s="4" customFormat="1" ht="12">
      <c r="A4" s="18" t="s">
        <v>434</v>
      </c>
      <c r="B4" s="23" t="s">
        <v>435</v>
      </c>
      <c r="C4" s="9" t="s">
        <v>428</v>
      </c>
      <c r="D4" s="9"/>
      <c r="E4" s="10"/>
      <c r="F4" s="9">
        <v>100</v>
      </c>
      <c r="G4" s="14"/>
      <c r="H4" s="9">
        <f>3+3+3</f>
        <v>9</v>
      </c>
      <c r="I4" s="9"/>
      <c r="J4" s="10">
        <v>15</v>
      </c>
    </row>
    <row r="5" spans="1:10" ht="12">
      <c r="A5" s="7" t="s">
        <v>436</v>
      </c>
      <c r="B5" s="19" t="s">
        <v>437</v>
      </c>
      <c r="C5" s="6" t="s">
        <v>429</v>
      </c>
      <c r="D5" s="6"/>
      <c r="E5" s="6">
        <v>15</v>
      </c>
      <c r="F5" s="6">
        <v>50</v>
      </c>
      <c r="G5" s="14"/>
      <c r="H5" s="14">
        <f>1+1</f>
        <v>2</v>
      </c>
      <c r="I5" s="14">
        <v>8</v>
      </c>
      <c r="J5" s="14">
        <v>10</v>
      </c>
    </row>
    <row r="6" spans="1:10" ht="12">
      <c r="A6" s="5"/>
      <c r="B6" s="23" t="s">
        <v>438</v>
      </c>
      <c r="C6" s="9" t="s">
        <v>429</v>
      </c>
      <c r="D6" s="9">
        <v>5</v>
      </c>
      <c r="E6" s="9">
        <v>16</v>
      </c>
      <c r="F6" s="9">
        <v>80</v>
      </c>
      <c r="G6" s="14"/>
      <c r="H6" s="9"/>
      <c r="I6" s="9"/>
      <c r="J6" s="9"/>
    </row>
    <row r="7" spans="1:10" ht="12">
      <c r="A7" s="13" t="s">
        <v>430</v>
      </c>
      <c r="B7" s="19" t="s">
        <v>439</v>
      </c>
      <c r="C7" s="6" t="s">
        <v>430</v>
      </c>
      <c r="D7" s="6"/>
      <c r="E7" s="6"/>
      <c r="F7" s="6">
        <v>80</v>
      </c>
      <c r="G7" s="14"/>
      <c r="H7" s="6">
        <f>1+1</f>
        <v>2</v>
      </c>
      <c r="I7" s="6"/>
      <c r="J7" s="6">
        <v>6</v>
      </c>
    </row>
    <row r="8" spans="1:10" ht="12">
      <c r="A8" s="7" t="s">
        <v>440</v>
      </c>
      <c r="B8" s="19" t="s">
        <v>441</v>
      </c>
      <c r="C8" s="6" t="s">
        <v>431</v>
      </c>
      <c r="D8" s="6">
        <v>16</v>
      </c>
      <c r="E8" s="6">
        <v>32</v>
      </c>
      <c r="F8" s="6">
        <v>140</v>
      </c>
      <c r="G8" s="14"/>
      <c r="H8" s="14">
        <f>6+8+12+1</f>
        <v>27</v>
      </c>
      <c r="I8" s="14"/>
      <c r="J8" s="14">
        <v>19</v>
      </c>
    </row>
    <row r="9" spans="1:10" ht="12">
      <c r="A9" s="7"/>
      <c r="B9" s="19" t="s">
        <v>442</v>
      </c>
      <c r="C9" s="6" t="s">
        <v>431</v>
      </c>
      <c r="D9" s="6"/>
      <c r="E9" s="6"/>
      <c r="F9" s="6">
        <v>100</v>
      </c>
      <c r="G9" s="14"/>
      <c r="H9" s="14"/>
      <c r="I9" s="14"/>
      <c r="J9" s="14"/>
    </row>
    <row r="10" spans="1:10" ht="12" customHeight="1">
      <c r="A10" s="7"/>
      <c r="B10" s="19" t="s">
        <v>443</v>
      </c>
      <c r="C10" s="6" t="s">
        <v>431</v>
      </c>
      <c r="D10" s="6">
        <v>12</v>
      </c>
      <c r="E10" s="6">
        <v>25</v>
      </c>
      <c r="F10" s="6">
        <v>100</v>
      </c>
      <c r="G10" s="14"/>
      <c r="H10" s="14"/>
      <c r="I10" s="14"/>
      <c r="J10" s="14"/>
    </row>
    <row r="11" spans="1:10" s="27" customFormat="1" ht="12" customHeight="1">
      <c r="A11" s="17"/>
      <c r="B11" s="19" t="s">
        <v>444</v>
      </c>
      <c r="C11" s="28" t="s">
        <v>431</v>
      </c>
      <c r="D11" s="28"/>
      <c r="E11" s="28"/>
      <c r="F11" s="28">
        <v>70</v>
      </c>
      <c r="G11" s="20"/>
      <c r="H11" s="20"/>
      <c r="I11" s="20"/>
      <c r="J11" s="20"/>
    </row>
    <row r="12" spans="1:10" ht="12">
      <c r="A12" s="7"/>
      <c r="B12" s="19" t="s">
        <v>445</v>
      </c>
      <c r="C12" s="6" t="s">
        <v>431</v>
      </c>
      <c r="D12" s="6"/>
      <c r="E12" s="6"/>
      <c r="F12" s="6">
        <v>150</v>
      </c>
      <c r="G12" s="14"/>
      <c r="H12" s="14"/>
      <c r="I12" s="14"/>
      <c r="J12" s="14"/>
    </row>
    <row r="13" spans="1:10" ht="12">
      <c r="A13" s="7"/>
      <c r="B13" s="19" t="s">
        <v>446</v>
      </c>
      <c r="C13" s="6" t="s">
        <v>431</v>
      </c>
      <c r="D13" s="6"/>
      <c r="E13" s="6"/>
      <c r="F13" s="6">
        <v>100</v>
      </c>
      <c r="G13" s="14"/>
      <c r="H13" s="14"/>
      <c r="I13" s="14"/>
      <c r="J13" s="14"/>
    </row>
    <row r="14" spans="1:10" ht="24">
      <c r="A14" s="7"/>
      <c r="B14" s="19" t="s">
        <v>447</v>
      </c>
      <c r="C14" s="12" t="s">
        <v>431</v>
      </c>
      <c r="D14" s="12">
        <v>15</v>
      </c>
      <c r="E14" s="12">
        <v>49</v>
      </c>
      <c r="F14" s="12">
        <v>120</v>
      </c>
      <c r="G14" s="14"/>
      <c r="H14" s="14"/>
      <c r="I14" s="14"/>
      <c r="J14" s="14"/>
    </row>
    <row r="15" spans="1:10" ht="24">
      <c r="A15" s="5"/>
      <c r="B15" s="19" t="s">
        <v>448</v>
      </c>
      <c r="C15" s="12" t="s">
        <v>431</v>
      </c>
      <c r="D15" s="12">
        <v>16</v>
      </c>
      <c r="E15" s="12">
        <v>33</v>
      </c>
      <c r="F15" s="12">
        <v>5</v>
      </c>
      <c r="G15" s="14"/>
      <c r="H15" s="9"/>
      <c r="I15" s="9"/>
      <c r="J15" s="9"/>
    </row>
    <row r="16" spans="1:10" ht="12">
      <c r="A16" s="7" t="s">
        <v>449</v>
      </c>
      <c r="B16" s="19" t="s">
        <v>452</v>
      </c>
      <c r="C16" s="6" t="s">
        <v>432</v>
      </c>
      <c r="D16" s="6">
        <v>10</v>
      </c>
      <c r="E16" s="6">
        <v>23</v>
      </c>
      <c r="F16" s="6">
        <v>150</v>
      </c>
      <c r="G16" s="14"/>
      <c r="H16" s="14">
        <f>2+6+7+1</f>
        <v>16</v>
      </c>
      <c r="I16" s="14"/>
      <c r="J16" s="14">
        <v>20</v>
      </c>
    </row>
    <row r="17" spans="1:10" ht="12">
      <c r="A17" s="5"/>
      <c r="B17" s="19" t="s">
        <v>439</v>
      </c>
      <c r="C17" s="6" t="s">
        <v>432</v>
      </c>
      <c r="D17" s="6"/>
      <c r="E17" s="6"/>
      <c r="F17" s="6">
        <v>120</v>
      </c>
      <c r="G17" s="14"/>
      <c r="H17" s="9"/>
      <c r="I17" s="9"/>
      <c r="J17" s="9"/>
    </row>
    <row r="18" spans="1:10" ht="12">
      <c r="A18" s="13" t="s">
        <v>450</v>
      </c>
      <c r="B18" s="19"/>
      <c r="C18" s="6"/>
      <c r="D18" s="6"/>
      <c r="E18" s="6"/>
      <c r="F18" s="6"/>
      <c r="G18" s="14"/>
      <c r="H18" s="6">
        <f>1</f>
        <v>1</v>
      </c>
      <c r="I18" s="6">
        <v>12</v>
      </c>
      <c r="J18" s="6">
        <v>12</v>
      </c>
    </row>
    <row r="19" spans="1:10" ht="12">
      <c r="A19" s="7" t="s">
        <v>451</v>
      </c>
      <c r="B19" s="19" t="s">
        <v>453</v>
      </c>
      <c r="C19" s="6" t="s">
        <v>433</v>
      </c>
      <c r="D19" s="6"/>
      <c r="E19" s="6"/>
      <c r="F19" s="6">
        <v>70</v>
      </c>
      <c r="G19" s="14"/>
      <c r="H19" s="14">
        <f>2+1</f>
        <v>3</v>
      </c>
      <c r="I19" s="14"/>
      <c r="J19" s="14"/>
    </row>
    <row r="20" spans="1:10" ht="12">
      <c r="A20" s="7"/>
      <c r="B20" s="19" t="s">
        <v>454</v>
      </c>
      <c r="C20" s="6" t="s">
        <v>433</v>
      </c>
      <c r="D20" s="6">
        <v>13</v>
      </c>
      <c r="E20" s="6">
        <v>30</v>
      </c>
      <c r="F20" s="6">
        <v>140</v>
      </c>
      <c r="G20" s="14"/>
      <c r="H20" s="14"/>
      <c r="I20" s="14"/>
      <c r="J20" s="14"/>
    </row>
    <row r="21" spans="1:10" ht="12">
      <c r="A21" s="13" t="s">
        <v>468</v>
      </c>
      <c r="B21" s="19" t="s">
        <v>401</v>
      </c>
      <c r="C21" s="6" t="s">
        <v>455</v>
      </c>
      <c r="D21" s="6"/>
      <c r="E21" s="6"/>
      <c r="F21" s="6">
        <v>100</v>
      </c>
      <c r="G21" s="14"/>
      <c r="H21" s="6">
        <f>2+1</f>
        <v>3</v>
      </c>
      <c r="I21" s="6"/>
      <c r="J21" s="6">
        <v>14</v>
      </c>
    </row>
    <row r="22" spans="1:10" ht="12">
      <c r="A22" s="7" t="s">
        <v>469</v>
      </c>
      <c r="B22" s="19" t="s">
        <v>401</v>
      </c>
      <c r="C22" s="6" t="s">
        <v>456</v>
      </c>
      <c r="D22" s="6"/>
      <c r="E22" s="6"/>
      <c r="F22" s="6">
        <v>120</v>
      </c>
      <c r="G22" s="14"/>
      <c r="H22" s="14">
        <f>2+6+8+1</f>
        <v>17</v>
      </c>
      <c r="I22" s="14"/>
      <c r="J22" s="14">
        <v>17</v>
      </c>
    </row>
    <row r="23" spans="1:10" ht="12">
      <c r="A23" s="7"/>
      <c r="B23" s="19" t="s">
        <v>499</v>
      </c>
      <c r="C23" s="6" t="s">
        <v>456</v>
      </c>
      <c r="D23" s="6"/>
      <c r="E23" s="6"/>
      <c r="F23" s="6">
        <v>120</v>
      </c>
      <c r="G23" s="14"/>
      <c r="H23" s="14"/>
      <c r="I23" s="14"/>
      <c r="J23" s="14"/>
    </row>
    <row r="24" spans="1:10" ht="12">
      <c r="A24" s="7"/>
      <c r="B24" s="19" t="s">
        <v>470</v>
      </c>
      <c r="C24" s="6" t="s">
        <v>456</v>
      </c>
      <c r="D24" s="6"/>
      <c r="E24" s="6"/>
      <c r="F24" s="6">
        <v>100</v>
      </c>
      <c r="G24" s="14"/>
      <c r="H24" s="14"/>
      <c r="I24" s="14"/>
      <c r="J24" s="14"/>
    </row>
    <row r="25" spans="1:10" ht="12">
      <c r="A25" s="7"/>
      <c r="B25" s="19" t="s">
        <v>471</v>
      </c>
      <c r="C25" s="6" t="s">
        <v>457</v>
      </c>
      <c r="D25" s="6">
        <v>39</v>
      </c>
      <c r="E25" s="6">
        <v>40</v>
      </c>
      <c r="F25" s="6">
        <v>100</v>
      </c>
      <c r="G25" s="14"/>
      <c r="H25" s="14"/>
      <c r="I25" s="14"/>
      <c r="J25" s="14"/>
    </row>
    <row r="26" spans="1:10" ht="12">
      <c r="A26" s="7"/>
      <c r="B26" s="19" t="s">
        <v>472</v>
      </c>
      <c r="C26" s="6" t="s">
        <v>456</v>
      </c>
      <c r="D26" s="6">
        <v>15</v>
      </c>
      <c r="E26" s="6">
        <v>28</v>
      </c>
      <c r="F26" s="6">
        <v>100</v>
      </c>
      <c r="G26" s="14"/>
      <c r="H26" s="14"/>
      <c r="I26" s="14"/>
      <c r="J26" s="14"/>
    </row>
    <row r="27" spans="1:10" ht="12">
      <c r="A27" s="7"/>
      <c r="B27" s="19" t="s">
        <v>473</v>
      </c>
      <c r="C27" s="6" t="s">
        <v>456</v>
      </c>
      <c r="D27" s="6"/>
      <c r="E27" s="6"/>
      <c r="F27" s="6">
        <v>80</v>
      </c>
      <c r="G27" s="14"/>
      <c r="H27" s="14"/>
      <c r="I27" s="14"/>
      <c r="J27" s="14"/>
    </row>
    <row r="28" spans="1:10" ht="12">
      <c r="A28" s="5"/>
      <c r="B28" s="19" t="s">
        <v>474</v>
      </c>
      <c r="C28" s="6" t="s">
        <v>456</v>
      </c>
      <c r="D28" s="6"/>
      <c r="E28" s="6"/>
      <c r="F28" s="6">
        <v>80</v>
      </c>
      <c r="G28" s="9"/>
      <c r="H28" s="9"/>
      <c r="I28" s="9"/>
      <c r="J28" s="9"/>
    </row>
    <row r="29" spans="1:10" ht="12">
      <c r="A29" s="7" t="s">
        <v>475</v>
      </c>
      <c r="B29" s="19" t="s">
        <v>476</v>
      </c>
      <c r="C29" s="6" t="s">
        <v>458</v>
      </c>
      <c r="D29" s="6"/>
      <c r="E29" s="6"/>
      <c r="F29" s="6">
        <v>70</v>
      </c>
      <c r="G29" s="14"/>
      <c r="H29" s="14">
        <f>2+3+1</f>
        <v>6</v>
      </c>
      <c r="I29" s="14">
        <v>5</v>
      </c>
      <c r="J29" s="14">
        <v>10</v>
      </c>
    </row>
    <row r="30" spans="1:10" ht="12">
      <c r="A30" s="7"/>
      <c r="B30" s="19" t="s">
        <v>477</v>
      </c>
      <c r="C30" s="6" t="s">
        <v>458</v>
      </c>
      <c r="D30" s="6">
        <v>5</v>
      </c>
      <c r="E30" s="6">
        <v>14</v>
      </c>
      <c r="F30" s="6">
        <v>120</v>
      </c>
      <c r="G30" s="14"/>
      <c r="H30" s="14"/>
      <c r="I30" s="14"/>
      <c r="J30" s="14"/>
    </row>
    <row r="31" spans="1:10" ht="12">
      <c r="A31" s="7"/>
      <c r="B31" s="19" t="s">
        <v>478</v>
      </c>
      <c r="C31" s="6" t="s">
        <v>458</v>
      </c>
      <c r="D31" s="6"/>
      <c r="E31" s="6"/>
      <c r="F31" s="6">
        <v>80</v>
      </c>
      <c r="G31" s="14"/>
      <c r="H31" s="14"/>
      <c r="I31" s="14"/>
      <c r="J31" s="14"/>
    </row>
    <row r="32" spans="1:10" ht="24">
      <c r="A32" s="5"/>
      <c r="B32" s="19" t="s">
        <v>479</v>
      </c>
      <c r="C32" s="6" t="s">
        <v>458</v>
      </c>
      <c r="D32" s="6">
        <v>17</v>
      </c>
      <c r="E32" s="6">
        <v>34</v>
      </c>
      <c r="F32" s="6"/>
      <c r="G32" s="14"/>
      <c r="H32" s="9"/>
      <c r="I32" s="9"/>
      <c r="J32" s="9"/>
    </row>
    <row r="33" spans="1:10" ht="24">
      <c r="A33" s="15" t="s">
        <v>480</v>
      </c>
      <c r="B33" s="19" t="s">
        <v>481</v>
      </c>
      <c r="C33" s="12" t="s">
        <v>459</v>
      </c>
      <c r="D33" s="12">
        <v>5</v>
      </c>
      <c r="E33" s="12">
        <v>12</v>
      </c>
      <c r="F33" s="12">
        <v>70</v>
      </c>
      <c r="G33" s="16"/>
      <c r="H33" s="12"/>
      <c r="I33" s="12">
        <v>4</v>
      </c>
      <c r="J33" s="12">
        <v>10</v>
      </c>
    </row>
    <row r="34" spans="1:10" ht="12">
      <c r="A34" s="5" t="s">
        <v>482</v>
      </c>
      <c r="B34" s="19"/>
      <c r="C34" s="6"/>
      <c r="D34" s="6"/>
      <c r="E34" s="6"/>
      <c r="F34" s="6"/>
      <c r="G34" s="14"/>
      <c r="H34" s="9">
        <f>2+6</f>
        <v>8</v>
      </c>
      <c r="I34" s="9">
        <v>12</v>
      </c>
      <c r="J34" s="9">
        <v>26</v>
      </c>
    </row>
    <row r="35" spans="1:10" ht="12">
      <c r="A35" s="7" t="s">
        <v>483</v>
      </c>
      <c r="B35" s="19" t="s">
        <v>381</v>
      </c>
      <c r="C35" s="6" t="s">
        <v>460</v>
      </c>
      <c r="D35" s="6"/>
      <c r="E35" s="6"/>
      <c r="F35" s="6">
        <v>120</v>
      </c>
      <c r="G35" s="14"/>
      <c r="H35" s="14">
        <f>1+4+7</f>
        <v>12</v>
      </c>
      <c r="I35" s="14"/>
      <c r="J35" s="14">
        <v>18</v>
      </c>
    </row>
    <row r="36" spans="1:10" ht="12">
      <c r="A36" s="5"/>
      <c r="B36" s="19" t="s">
        <v>484</v>
      </c>
      <c r="C36" s="6" t="s">
        <v>460</v>
      </c>
      <c r="D36" s="6"/>
      <c r="E36" s="6"/>
      <c r="F36" s="6"/>
      <c r="G36" s="14"/>
      <c r="H36" s="9"/>
      <c r="I36" s="9"/>
      <c r="J36" s="9"/>
    </row>
    <row r="37" spans="1:10" ht="12">
      <c r="A37" s="13" t="s">
        <v>503</v>
      </c>
      <c r="B37" s="19" t="s">
        <v>485</v>
      </c>
      <c r="C37" s="6" t="s">
        <v>461</v>
      </c>
      <c r="D37" s="6">
        <v>15</v>
      </c>
      <c r="E37" s="6">
        <v>28</v>
      </c>
      <c r="F37" s="6">
        <v>150</v>
      </c>
      <c r="G37" s="14"/>
      <c r="H37" s="6">
        <f>3+2+4</f>
        <v>9</v>
      </c>
      <c r="I37" s="6"/>
      <c r="J37" s="6">
        <v>18</v>
      </c>
    </row>
    <row r="38" spans="1:10" ht="12">
      <c r="A38" s="7" t="s">
        <v>486</v>
      </c>
      <c r="B38" s="22" t="s">
        <v>487</v>
      </c>
      <c r="C38" s="14" t="s">
        <v>462</v>
      </c>
      <c r="D38" s="14"/>
      <c r="E38" s="14"/>
      <c r="F38" s="14">
        <v>80</v>
      </c>
      <c r="G38" s="14"/>
      <c r="H38" s="14">
        <f>1+2+6</f>
        <v>9</v>
      </c>
      <c r="I38" s="14"/>
      <c r="J38" s="14">
        <v>16</v>
      </c>
    </row>
    <row r="39" spans="1:10" ht="12">
      <c r="A39" s="7"/>
      <c r="B39" s="19"/>
      <c r="C39" s="6" t="s">
        <v>463</v>
      </c>
      <c r="D39" s="6"/>
      <c r="E39" s="6"/>
      <c r="F39" s="6"/>
      <c r="G39" s="14"/>
      <c r="H39" s="14"/>
      <c r="I39" s="14"/>
      <c r="J39" s="14"/>
    </row>
    <row r="40" spans="1:10" ht="12">
      <c r="A40" s="7"/>
      <c r="B40" s="22" t="s">
        <v>488</v>
      </c>
      <c r="C40" s="14" t="s">
        <v>462</v>
      </c>
      <c r="D40" s="14"/>
      <c r="E40" s="14"/>
      <c r="F40" s="14">
        <v>100</v>
      </c>
      <c r="G40" s="14"/>
      <c r="H40" s="14"/>
      <c r="I40" s="14"/>
      <c r="J40" s="14"/>
    </row>
    <row r="41" spans="1:10" ht="12">
      <c r="A41" s="7"/>
      <c r="B41" s="22"/>
      <c r="C41" s="14" t="s">
        <v>464</v>
      </c>
      <c r="D41" s="14"/>
      <c r="E41" s="14"/>
      <c r="F41" s="14"/>
      <c r="G41" s="14"/>
      <c r="H41" s="14"/>
      <c r="I41" s="14"/>
      <c r="J41" s="14"/>
    </row>
    <row r="42" spans="1:10" ht="12">
      <c r="A42" s="7"/>
      <c r="B42" s="22"/>
      <c r="C42" s="14" t="s">
        <v>463</v>
      </c>
      <c r="D42" s="14"/>
      <c r="E42" s="14"/>
      <c r="F42" s="14"/>
      <c r="G42" s="14"/>
      <c r="H42" s="14"/>
      <c r="I42" s="14"/>
      <c r="J42" s="14"/>
    </row>
    <row r="43" spans="1:10" ht="12">
      <c r="A43" s="7"/>
      <c r="B43" s="19" t="s">
        <v>489</v>
      </c>
      <c r="C43" s="6" t="s">
        <v>462</v>
      </c>
      <c r="D43" s="6"/>
      <c r="E43" s="6"/>
      <c r="F43" s="6">
        <v>80</v>
      </c>
      <c r="G43" s="14"/>
      <c r="H43" s="14"/>
      <c r="I43" s="14"/>
      <c r="J43" s="14"/>
    </row>
    <row r="44" spans="1:10" ht="12">
      <c r="A44" s="5"/>
      <c r="B44" s="19" t="s">
        <v>490</v>
      </c>
      <c r="C44" s="6" t="s">
        <v>462</v>
      </c>
      <c r="D44" s="6">
        <v>33</v>
      </c>
      <c r="E44" s="6">
        <v>39</v>
      </c>
      <c r="F44" s="6">
        <v>100</v>
      </c>
      <c r="G44" s="14"/>
      <c r="H44" s="9"/>
      <c r="I44" s="9"/>
      <c r="J44" s="9"/>
    </row>
    <row r="45" spans="1:10" ht="12">
      <c r="A45" s="7" t="s">
        <v>491</v>
      </c>
      <c r="B45" s="19" t="s">
        <v>492</v>
      </c>
      <c r="C45" s="6" t="s">
        <v>465</v>
      </c>
      <c r="D45" s="6"/>
      <c r="E45" s="6"/>
      <c r="F45" s="6">
        <v>100</v>
      </c>
      <c r="G45" s="14"/>
      <c r="H45" s="14">
        <f>1+2</f>
        <v>3</v>
      </c>
      <c r="I45" s="14">
        <v>7</v>
      </c>
      <c r="J45" s="14">
        <v>16</v>
      </c>
    </row>
    <row r="46" spans="1:10" ht="12">
      <c r="A46" s="7"/>
      <c r="B46" s="19" t="s">
        <v>493</v>
      </c>
      <c r="C46" s="6" t="s">
        <v>466</v>
      </c>
      <c r="D46" s="6"/>
      <c r="E46" s="6"/>
      <c r="F46" s="6">
        <v>50</v>
      </c>
      <c r="G46" s="14"/>
      <c r="H46" s="14"/>
      <c r="I46" s="14"/>
      <c r="J46" s="14"/>
    </row>
    <row r="47" spans="1:10" ht="12">
      <c r="A47" s="7"/>
      <c r="B47" s="19" t="s">
        <v>494</v>
      </c>
      <c r="C47" s="6" t="s">
        <v>465</v>
      </c>
      <c r="D47" s="6"/>
      <c r="E47" s="6"/>
      <c r="F47" s="6">
        <v>80</v>
      </c>
      <c r="G47" s="14"/>
      <c r="H47" s="14"/>
      <c r="I47" s="14"/>
      <c r="J47" s="14"/>
    </row>
    <row r="48" spans="1:10" ht="12">
      <c r="A48" s="7"/>
      <c r="B48" s="19" t="s">
        <v>495</v>
      </c>
      <c r="C48" s="6" t="s">
        <v>466</v>
      </c>
      <c r="D48" s="6">
        <v>16</v>
      </c>
      <c r="E48" s="6">
        <v>39</v>
      </c>
      <c r="F48" s="6">
        <v>80</v>
      </c>
      <c r="G48" s="14"/>
      <c r="H48" s="14"/>
      <c r="I48" s="14"/>
      <c r="J48" s="14"/>
    </row>
    <row r="49" spans="1:10" ht="12">
      <c r="A49" s="5"/>
      <c r="B49" s="19" t="s">
        <v>496</v>
      </c>
      <c r="C49" s="6" t="s">
        <v>466</v>
      </c>
      <c r="D49" s="6">
        <v>7</v>
      </c>
      <c r="E49" s="6">
        <v>10</v>
      </c>
      <c r="F49" s="6">
        <v>21</v>
      </c>
      <c r="G49" s="14"/>
      <c r="H49" s="9"/>
      <c r="I49" s="9"/>
      <c r="J49" s="9"/>
    </row>
    <row r="50" spans="1:10" ht="12">
      <c r="A50" s="7" t="s">
        <v>497</v>
      </c>
      <c r="B50" s="19" t="s">
        <v>453</v>
      </c>
      <c r="C50" s="6" t="s">
        <v>467</v>
      </c>
      <c r="D50" s="6"/>
      <c r="E50" s="6"/>
      <c r="F50" s="6">
        <v>150</v>
      </c>
      <c r="G50" s="14"/>
      <c r="H50" s="14">
        <f>1+2+3</f>
        <v>6</v>
      </c>
      <c r="I50" s="14"/>
      <c r="J50" s="14">
        <v>16</v>
      </c>
    </row>
    <row r="51" spans="1:10" ht="12">
      <c r="A51" s="5"/>
      <c r="B51" s="23" t="s">
        <v>498</v>
      </c>
      <c r="C51" s="9" t="s">
        <v>467</v>
      </c>
      <c r="D51" s="9"/>
      <c r="E51" s="9"/>
      <c r="F51" s="9">
        <v>100</v>
      </c>
      <c r="G51" s="9"/>
      <c r="H51" s="9"/>
      <c r="I51" s="9"/>
      <c r="J51" s="9"/>
    </row>
    <row r="52" spans="2:10" ht="12">
      <c r="B52" s="29"/>
      <c r="C52" s="8"/>
      <c r="D52" s="26"/>
      <c r="F52" s="26"/>
      <c r="G52" s="26"/>
      <c r="H52" s="26"/>
      <c r="I52" s="26"/>
      <c r="J52" s="26"/>
    </row>
    <row r="53" spans="3:10" ht="12">
      <c r="C53" s="8"/>
      <c r="D53" s="26"/>
      <c r="E53" s="26"/>
      <c r="F53" s="26"/>
      <c r="G53" s="26"/>
      <c r="H53" s="26"/>
      <c r="I53" s="26"/>
      <c r="J53" s="26"/>
    </row>
    <row r="54" spans="2:10" ht="12">
      <c r="B54" s="13" t="s">
        <v>500</v>
      </c>
      <c r="C54" s="6"/>
      <c r="D54" s="12">
        <f>SUM(D4:D51)</f>
        <v>239</v>
      </c>
      <c r="E54" s="12">
        <f>SUM(E5:E51)</f>
        <v>467</v>
      </c>
      <c r="F54" s="12">
        <f>SUM(F4:F51)</f>
        <v>3926</v>
      </c>
      <c r="G54" s="16"/>
      <c r="H54" s="24">
        <f>SUM(H4:H51)</f>
        <v>133</v>
      </c>
      <c r="I54" s="24">
        <f>SUM(I4:I51)</f>
        <v>48</v>
      </c>
      <c r="J54" s="24">
        <f>SUM(J4:J52)</f>
        <v>243</v>
      </c>
    </row>
    <row r="55" spans="3:10" ht="12">
      <c r="C55" s="8"/>
      <c r="D55" s="26"/>
      <c r="E55" s="26"/>
      <c r="F55" s="26"/>
      <c r="G55" s="26"/>
      <c r="H55" s="26"/>
      <c r="I55" s="26"/>
      <c r="J55" s="26"/>
    </row>
    <row r="56" spans="3:10" ht="12">
      <c r="C56" s="8"/>
      <c r="D56" s="26"/>
      <c r="E56" s="26"/>
      <c r="F56" s="26"/>
      <c r="G56" s="26"/>
      <c r="H56" s="26"/>
      <c r="I56" s="26"/>
      <c r="J56" s="26"/>
    </row>
    <row r="57" spans="3:10" ht="12">
      <c r="C57" s="8"/>
      <c r="D57" s="26"/>
      <c r="E57" s="26"/>
      <c r="F57" s="26"/>
      <c r="G57" s="26"/>
      <c r="H57" s="26"/>
      <c r="I57" s="26"/>
      <c r="J57" s="26"/>
    </row>
    <row r="58" spans="3:10" ht="12">
      <c r="C58" s="8"/>
      <c r="D58" s="26"/>
      <c r="E58" s="26"/>
      <c r="F58" s="26"/>
      <c r="G58" s="26"/>
      <c r="H58" s="26"/>
      <c r="I58" s="26"/>
      <c r="J58" s="26"/>
    </row>
    <row r="59" spans="3:10" ht="12">
      <c r="C59" s="8"/>
      <c r="D59" s="26"/>
      <c r="E59" s="26"/>
      <c r="F59" s="26"/>
      <c r="G59" s="26"/>
      <c r="H59" s="26"/>
      <c r="I59" s="26"/>
      <c r="J59" s="26"/>
    </row>
    <row r="60" spans="3:10" ht="12">
      <c r="C60" s="8"/>
      <c r="D60" s="26"/>
      <c r="E60" s="26"/>
      <c r="F60" s="26"/>
      <c r="G60" s="26"/>
      <c r="H60" s="26"/>
      <c r="I60" s="26"/>
      <c r="J60" s="26"/>
    </row>
    <row r="61" spans="3:10" ht="12">
      <c r="C61" s="8"/>
      <c r="D61" s="26"/>
      <c r="E61" s="26"/>
      <c r="F61" s="26"/>
      <c r="G61" s="26"/>
      <c r="H61" s="26"/>
      <c r="I61" s="26"/>
      <c r="J61" s="26"/>
    </row>
    <row r="62" spans="3:10" ht="12">
      <c r="C62" s="8"/>
      <c r="D62" s="26"/>
      <c r="E62" s="26"/>
      <c r="F62" s="26"/>
      <c r="G62" s="26"/>
      <c r="H62" s="26"/>
      <c r="I62" s="26"/>
      <c r="J62" s="26"/>
    </row>
    <row r="63" spans="3:10" ht="12">
      <c r="C63" s="8"/>
      <c r="D63" s="26"/>
      <c r="E63" s="26"/>
      <c r="F63" s="26"/>
      <c r="G63" s="26"/>
      <c r="H63" s="26"/>
      <c r="I63" s="26"/>
      <c r="J63" s="26"/>
    </row>
    <row r="64" spans="3:10" ht="12">
      <c r="C64" s="8"/>
      <c r="D64" s="26"/>
      <c r="E64" s="26"/>
      <c r="F64" s="26"/>
      <c r="G64" s="26"/>
      <c r="H64" s="26"/>
      <c r="I64" s="26"/>
      <c r="J64" s="26"/>
    </row>
    <row r="65" spans="3:10" ht="12">
      <c r="C65" s="8"/>
      <c r="D65" s="26"/>
      <c r="E65" s="26"/>
      <c r="F65" s="26"/>
      <c r="G65" s="26"/>
      <c r="H65" s="26"/>
      <c r="I65" s="26"/>
      <c r="J65" s="26"/>
    </row>
    <row r="66" spans="3:10" ht="12">
      <c r="C66" s="8"/>
      <c r="D66" s="26"/>
      <c r="E66" s="26"/>
      <c r="F66" s="26"/>
      <c r="G66" s="26"/>
      <c r="H66" s="26"/>
      <c r="I66" s="26"/>
      <c r="J66" s="26"/>
    </row>
    <row r="67" spans="3:10" ht="12">
      <c r="C67" s="8"/>
      <c r="D67" s="26"/>
      <c r="E67" s="26"/>
      <c r="F67" s="26"/>
      <c r="G67" s="26"/>
      <c r="H67" s="26"/>
      <c r="I67" s="26"/>
      <c r="J67" s="26"/>
    </row>
    <row r="68" spans="3:10" ht="12">
      <c r="C68" s="8"/>
      <c r="D68" s="26"/>
      <c r="E68" s="26"/>
      <c r="F68" s="26"/>
      <c r="G68" s="26"/>
      <c r="H68" s="26"/>
      <c r="I68" s="26"/>
      <c r="J68" s="26"/>
    </row>
    <row r="69" spans="3:10" ht="12">
      <c r="C69" s="8"/>
      <c r="D69" s="26"/>
      <c r="E69" s="26"/>
      <c r="F69" s="26"/>
      <c r="G69" s="26"/>
      <c r="H69" s="26"/>
      <c r="I69" s="26"/>
      <c r="J69" s="26"/>
    </row>
    <row r="70" spans="3:10" ht="12">
      <c r="C70" s="8"/>
      <c r="D70" s="26"/>
      <c r="E70" s="26"/>
      <c r="F70" s="26"/>
      <c r="G70" s="26"/>
      <c r="H70" s="26"/>
      <c r="I70" s="26"/>
      <c r="J70" s="26"/>
    </row>
    <row r="71" spans="3:10" ht="12">
      <c r="C71" s="8"/>
      <c r="D71" s="26"/>
      <c r="E71" s="26"/>
      <c r="F71" s="26"/>
      <c r="G71" s="26"/>
      <c r="H71" s="26"/>
      <c r="I71" s="26"/>
      <c r="J71" s="26"/>
    </row>
    <row r="72" spans="3:10" ht="12">
      <c r="C72" s="8"/>
      <c r="D72" s="26"/>
      <c r="E72" s="26"/>
      <c r="F72" s="26"/>
      <c r="G72" s="26"/>
      <c r="H72" s="26"/>
      <c r="I72" s="26"/>
      <c r="J72" s="26"/>
    </row>
    <row r="73" spans="3:10" ht="12">
      <c r="C73" s="8"/>
      <c r="D73" s="26"/>
      <c r="E73" s="26"/>
      <c r="F73" s="26"/>
      <c r="G73" s="26"/>
      <c r="H73" s="26"/>
      <c r="I73" s="26"/>
      <c r="J73" s="26"/>
    </row>
    <row r="74" spans="3:10" ht="12">
      <c r="C74" s="8"/>
      <c r="D74" s="26"/>
      <c r="E74" s="26"/>
      <c r="F74" s="26"/>
      <c r="G74" s="26"/>
      <c r="H74" s="26"/>
      <c r="I74" s="26"/>
      <c r="J74" s="26"/>
    </row>
    <row r="75" spans="3:10" ht="12">
      <c r="C75" s="8"/>
      <c r="D75" s="26"/>
      <c r="E75" s="26"/>
      <c r="F75" s="26"/>
      <c r="G75" s="26"/>
      <c r="H75" s="26"/>
      <c r="I75" s="26"/>
      <c r="J75" s="26"/>
    </row>
    <row r="76" spans="3:10" ht="12">
      <c r="C76" s="8"/>
      <c r="D76" s="26"/>
      <c r="E76" s="26"/>
      <c r="F76" s="26"/>
      <c r="G76" s="26"/>
      <c r="H76" s="26"/>
      <c r="I76" s="26"/>
      <c r="J76" s="26"/>
    </row>
    <row r="77" spans="3:10" ht="12">
      <c r="C77" s="8"/>
      <c r="D77" s="26"/>
      <c r="E77" s="26"/>
      <c r="F77" s="26"/>
      <c r="G77" s="26"/>
      <c r="H77" s="26"/>
      <c r="I77" s="26"/>
      <c r="J77" s="26"/>
    </row>
    <row r="78" spans="3:10" ht="12">
      <c r="C78" s="8"/>
      <c r="D78" s="26"/>
      <c r="E78" s="26"/>
      <c r="F78" s="26"/>
      <c r="G78" s="26"/>
      <c r="H78" s="26"/>
      <c r="I78" s="26"/>
      <c r="J78" s="26"/>
    </row>
    <row r="79" spans="3:10" ht="12">
      <c r="C79" s="8"/>
      <c r="D79" s="26"/>
      <c r="E79" s="26"/>
      <c r="F79" s="26"/>
      <c r="G79" s="26"/>
      <c r="H79" s="26"/>
      <c r="I79" s="26"/>
      <c r="J79" s="26"/>
    </row>
    <row r="80" spans="3:10" ht="12">
      <c r="C80" s="8"/>
      <c r="D80" s="26"/>
      <c r="E80" s="26"/>
      <c r="F80" s="26"/>
      <c r="G80" s="26"/>
      <c r="H80" s="26"/>
      <c r="I80" s="26"/>
      <c r="J80" s="26"/>
    </row>
    <row r="81" spans="3:10" ht="12">
      <c r="C81" s="8"/>
      <c r="D81" s="26"/>
      <c r="E81" s="26"/>
      <c r="F81" s="26"/>
      <c r="G81" s="26"/>
      <c r="H81" s="26"/>
      <c r="I81" s="26"/>
      <c r="J81" s="26"/>
    </row>
    <row r="82" spans="3:10" ht="12">
      <c r="C82" s="8"/>
      <c r="D82" s="26"/>
      <c r="E82" s="26"/>
      <c r="F82" s="26"/>
      <c r="G82" s="26"/>
      <c r="H82" s="26"/>
      <c r="I82" s="26"/>
      <c r="J82" s="26"/>
    </row>
    <row r="83" spans="3:10" ht="12">
      <c r="C83" s="8"/>
      <c r="D83" s="26"/>
      <c r="E83" s="26"/>
      <c r="F83" s="26"/>
      <c r="G83" s="26"/>
      <c r="H83" s="26"/>
      <c r="I83" s="26"/>
      <c r="J83" s="26"/>
    </row>
    <row r="84" spans="3:10" ht="12">
      <c r="C84" s="8"/>
      <c r="D84" s="26"/>
      <c r="E84" s="26"/>
      <c r="F84" s="26"/>
      <c r="G84" s="26"/>
      <c r="H84" s="26"/>
      <c r="I84" s="26"/>
      <c r="J84" s="26"/>
    </row>
    <row r="85" spans="3:10" ht="12">
      <c r="C85" s="8"/>
      <c r="D85" s="26"/>
      <c r="E85" s="26"/>
      <c r="F85" s="26"/>
      <c r="G85" s="26"/>
      <c r="H85" s="26"/>
      <c r="I85" s="26"/>
      <c r="J85" s="26"/>
    </row>
    <row r="86" spans="3:10" ht="12">
      <c r="C86" s="8"/>
      <c r="D86" s="26"/>
      <c r="E86" s="26"/>
      <c r="F86" s="26"/>
      <c r="G86" s="26"/>
      <c r="H86" s="26"/>
      <c r="I86" s="26"/>
      <c r="J86" s="26"/>
    </row>
    <row r="87" spans="3:10" ht="12">
      <c r="C87" s="8"/>
      <c r="D87" s="26"/>
      <c r="E87" s="26"/>
      <c r="F87" s="26"/>
      <c r="G87" s="26"/>
      <c r="H87" s="26"/>
      <c r="I87" s="26"/>
      <c r="J87" s="26"/>
    </row>
    <row r="88" spans="3:10" ht="12">
      <c r="C88" s="8"/>
      <c r="D88" s="26"/>
      <c r="E88" s="26"/>
      <c r="F88" s="26"/>
      <c r="G88" s="26"/>
      <c r="H88" s="26"/>
      <c r="I88" s="26"/>
      <c r="J88" s="26"/>
    </row>
    <row r="89" spans="3:10" ht="12">
      <c r="C89" s="8"/>
      <c r="D89" s="26"/>
      <c r="E89" s="26"/>
      <c r="F89" s="26"/>
      <c r="G89" s="26"/>
      <c r="H89" s="26"/>
      <c r="I89" s="26"/>
      <c r="J89" s="26"/>
    </row>
    <row r="90" spans="3:10" ht="12">
      <c r="C90" s="8"/>
      <c r="D90" s="26"/>
      <c r="E90" s="26"/>
      <c r="F90" s="26"/>
      <c r="G90" s="26"/>
      <c r="H90" s="26"/>
      <c r="I90" s="26"/>
      <c r="J90" s="26"/>
    </row>
    <row r="91" spans="3:10" ht="12">
      <c r="C91" s="8"/>
      <c r="D91" s="26"/>
      <c r="E91" s="26"/>
      <c r="F91" s="26"/>
      <c r="G91" s="26"/>
      <c r="H91" s="26"/>
      <c r="I91" s="26"/>
      <c r="J91" s="26"/>
    </row>
    <row r="92" spans="3:10" ht="12">
      <c r="C92" s="8"/>
      <c r="D92" s="26"/>
      <c r="E92" s="26"/>
      <c r="F92" s="26"/>
      <c r="G92" s="26"/>
      <c r="H92" s="26"/>
      <c r="I92" s="26"/>
      <c r="J92" s="26"/>
    </row>
    <row r="93" spans="3:10" ht="12">
      <c r="C93" s="8"/>
      <c r="D93" s="26"/>
      <c r="E93" s="26"/>
      <c r="F93" s="26"/>
      <c r="G93" s="26"/>
      <c r="H93" s="26"/>
      <c r="I93" s="26"/>
      <c r="J93" s="26"/>
    </row>
    <row r="94" spans="3:10" ht="12">
      <c r="C94" s="8"/>
      <c r="D94" s="26"/>
      <c r="E94" s="26"/>
      <c r="F94" s="26"/>
      <c r="G94" s="26"/>
      <c r="H94" s="26"/>
      <c r="I94" s="26"/>
      <c r="J94" s="26"/>
    </row>
    <row r="95" spans="3:10" ht="12">
      <c r="C95" s="8"/>
      <c r="D95" s="26"/>
      <c r="E95" s="26"/>
      <c r="F95" s="26"/>
      <c r="G95" s="26"/>
      <c r="H95" s="26"/>
      <c r="I95" s="26"/>
      <c r="J95" s="26"/>
    </row>
    <row r="96" spans="3:10" ht="12">
      <c r="C96" s="8"/>
      <c r="D96" s="26"/>
      <c r="E96" s="26"/>
      <c r="F96" s="26"/>
      <c r="G96" s="26"/>
      <c r="H96" s="26"/>
      <c r="I96" s="26"/>
      <c r="J96" s="26"/>
    </row>
    <row r="97" spans="3:10" ht="12">
      <c r="C97" s="8"/>
      <c r="D97" s="26"/>
      <c r="E97" s="26"/>
      <c r="F97" s="26"/>
      <c r="G97" s="26"/>
      <c r="H97" s="26"/>
      <c r="I97" s="26"/>
      <c r="J97" s="26"/>
    </row>
    <row r="98" spans="3:10" ht="12">
      <c r="C98" s="8"/>
      <c r="D98" s="26"/>
      <c r="E98" s="26"/>
      <c r="F98" s="26"/>
      <c r="G98" s="26"/>
      <c r="H98" s="26"/>
      <c r="I98" s="26"/>
      <c r="J98" s="26"/>
    </row>
    <row r="99" spans="3:10" ht="12">
      <c r="C99" s="8"/>
      <c r="D99" s="26"/>
      <c r="E99" s="26"/>
      <c r="F99" s="26"/>
      <c r="G99" s="26"/>
      <c r="H99" s="26"/>
      <c r="I99" s="26"/>
      <c r="J99" s="26"/>
    </row>
    <row r="100" spans="3:10" ht="12">
      <c r="C100" s="8"/>
      <c r="D100" s="26"/>
      <c r="E100" s="26"/>
      <c r="F100" s="26"/>
      <c r="G100" s="26"/>
      <c r="H100" s="26"/>
      <c r="I100" s="26"/>
      <c r="J100" s="26"/>
    </row>
    <row r="101" spans="3:10" ht="12">
      <c r="C101" s="8"/>
      <c r="D101" s="26"/>
      <c r="E101" s="26"/>
      <c r="F101" s="26"/>
      <c r="G101" s="26"/>
      <c r="H101" s="26"/>
      <c r="I101" s="26"/>
      <c r="J101" s="26"/>
    </row>
    <row r="102" spans="3:10" ht="12">
      <c r="C102" s="8"/>
      <c r="D102" s="26"/>
      <c r="E102" s="26"/>
      <c r="F102" s="26"/>
      <c r="G102" s="26"/>
      <c r="H102" s="26"/>
      <c r="I102" s="26"/>
      <c r="J102" s="26"/>
    </row>
    <row r="103" spans="3:10" ht="12">
      <c r="C103" s="8"/>
      <c r="D103" s="26"/>
      <c r="E103" s="26"/>
      <c r="F103" s="26"/>
      <c r="G103" s="26"/>
      <c r="H103" s="26"/>
      <c r="I103" s="26"/>
      <c r="J103" s="26"/>
    </row>
    <row r="104" spans="3:10" ht="12">
      <c r="C104" s="8"/>
      <c r="D104" s="26"/>
      <c r="E104" s="26"/>
      <c r="F104" s="26"/>
      <c r="G104" s="26"/>
      <c r="H104" s="26"/>
      <c r="I104" s="26"/>
      <c r="J104" s="26"/>
    </row>
    <row r="105" spans="3:10" ht="12">
      <c r="C105" s="8"/>
      <c r="D105" s="26"/>
      <c r="E105" s="26"/>
      <c r="F105" s="26"/>
      <c r="G105" s="26"/>
      <c r="H105" s="26"/>
      <c r="I105" s="26"/>
      <c r="J105" s="26"/>
    </row>
    <row r="106" spans="3:10" ht="12">
      <c r="C106" s="8"/>
      <c r="D106" s="26"/>
      <c r="E106" s="26"/>
      <c r="F106" s="26"/>
      <c r="G106" s="26"/>
      <c r="H106" s="26"/>
      <c r="I106" s="26"/>
      <c r="J106" s="26"/>
    </row>
    <row r="107" spans="3:10" ht="12">
      <c r="C107" s="8"/>
      <c r="D107" s="26"/>
      <c r="E107" s="26"/>
      <c r="F107" s="26"/>
      <c r="G107" s="26"/>
      <c r="H107" s="26"/>
      <c r="I107" s="26"/>
      <c r="J107" s="26"/>
    </row>
    <row r="108" spans="3:10" ht="12">
      <c r="C108" s="8"/>
      <c r="D108" s="26"/>
      <c r="E108" s="26"/>
      <c r="F108" s="26"/>
      <c r="G108" s="26"/>
      <c r="H108" s="26"/>
      <c r="I108" s="26"/>
      <c r="J108" s="26"/>
    </row>
    <row r="109" spans="3:10" ht="12">
      <c r="C109" s="8"/>
      <c r="D109" s="26"/>
      <c r="E109" s="26"/>
      <c r="F109" s="26"/>
      <c r="G109" s="26"/>
      <c r="H109" s="26"/>
      <c r="I109" s="26"/>
      <c r="J109" s="26"/>
    </row>
    <row r="110" spans="3:10" ht="12">
      <c r="C110" s="8"/>
      <c r="D110" s="26"/>
      <c r="E110" s="26"/>
      <c r="F110" s="26"/>
      <c r="G110" s="26"/>
      <c r="H110" s="26"/>
      <c r="I110" s="26"/>
      <c r="J110" s="26"/>
    </row>
    <row r="111" spans="3:10" ht="12">
      <c r="C111" s="8"/>
      <c r="D111" s="26"/>
      <c r="E111" s="26"/>
      <c r="F111" s="26"/>
      <c r="G111" s="26"/>
      <c r="H111" s="26"/>
      <c r="I111" s="26"/>
      <c r="J111" s="26"/>
    </row>
    <row r="112" spans="3:10" ht="12">
      <c r="C112" s="8"/>
      <c r="D112" s="26"/>
      <c r="E112" s="26"/>
      <c r="F112" s="26"/>
      <c r="G112" s="26"/>
      <c r="H112" s="26"/>
      <c r="I112" s="26"/>
      <c r="J112" s="26"/>
    </row>
    <row r="113" spans="3:10" ht="12">
      <c r="C113" s="8"/>
      <c r="D113" s="26"/>
      <c r="E113" s="26"/>
      <c r="F113" s="26"/>
      <c r="G113" s="26"/>
      <c r="H113" s="26"/>
      <c r="I113" s="26"/>
      <c r="J113" s="26"/>
    </row>
    <row r="114" spans="3:10" ht="12">
      <c r="C114" s="8"/>
      <c r="D114" s="26"/>
      <c r="E114" s="26"/>
      <c r="F114" s="26"/>
      <c r="G114" s="26"/>
      <c r="H114" s="26"/>
      <c r="I114" s="26"/>
      <c r="J114" s="26"/>
    </row>
    <row r="115" spans="3:10" ht="12">
      <c r="C115" s="8"/>
      <c r="D115" s="26"/>
      <c r="E115" s="26"/>
      <c r="F115" s="26"/>
      <c r="G115" s="26"/>
      <c r="H115" s="26"/>
      <c r="I115" s="26"/>
      <c r="J115" s="26"/>
    </row>
    <row r="116" spans="3:10" ht="12">
      <c r="C116" s="8"/>
      <c r="D116" s="26"/>
      <c r="E116" s="26"/>
      <c r="F116" s="26"/>
      <c r="G116" s="26"/>
      <c r="H116" s="26"/>
      <c r="I116" s="26"/>
      <c r="J116" s="26"/>
    </row>
    <row r="117" spans="3:10" ht="12">
      <c r="C117" s="8"/>
      <c r="D117" s="26"/>
      <c r="E117" s="26"/>
      <c r="F117" s="26"/>
      <c r="G117" s="26"/>
      <c r="H117" s="26"/>
      <c r="I117" s="26"/>
      <c r="J117" s="26"/>
    </row>
    <row r="118" spans="3:10" ht="12">
      <c r="C118" s="8"/>
      <c r="D118" s="26"/>
      <c r="E118" s="26"/>
      <c r="F118" s="26"/>
      <c r="G118" s="26"/>
      <c r="H118" s="26"/>
      <c r="I118" s="26"/>
      <c r="J118" s="26"/>
    </row>
    <row r="119" spans="3:10" ht="12">
      <c r="C119" s="8"/>
      <c r="D119" s="26"/>
      <c r="E119" s="26"/>
      <c r="F119" s="26"/>
      <c r="G119" s="26"/>
      <c r="H119" s="26"/>
      <c r="I119" s="26"/>
      <c r="J119" s="26"/>
    </row>
    <row r="120" spans="3:10" ht="12">
      <c r="C120" s="8"/>
      <c r="D120" s="26"/>
      <c r="E120" s="26"/>
      <c r="F120" s="26"/>
      <c r="G120" s="26"/>
      <c r="H120" s="26"/>
      <c r="I120" s="26"/>
      <c r="J120" s="26"/>
    </row>
    <row r="121" spans="3:10" ht="12">
      <c r="C121" s="8"/>
      <c r="D121" s="26"/>
      <c r="E121" s="26"/>
      <c r="F121" s="26"/>
      <c r="G121" s="26"/>
      <c r="H121" s="26"/>
      <c r="I121" s="26"/>
      <c r="J121" s="26"/>
    </row>
    <row r="122" spans="3:10" ht="12">
      <c r="C122" s="8"/>
      <c r="D122" s="26"/>
      <c r="E122" s="26"/>
      <c r="F122" s="26"/>
      <c r="G122" s="26"/>
      <c r="H122" s="26"/>
      <c r="I122" s="26"/>
      <c r="J122" s="26"/>
    </row>
    <row r="123" spans="3:10" ht="12">
      <c r="C123" s="8"/>
      <c r="D123" s="26"/>
      <c r="E123" s="26"/>
      <c r="F123" s="26"/>
      <c r="G123" s="26"/>
      <c r="H123" s="26"/>
      <c r="I123" s="26"/>
      <c r="J123" s="26"/>
    </row>
    <row r="124" spans="3:10" ht="12">
      <c r="C124" s="8"/>
      <c r="D124" s="26"/>
      <c r="E124" s="26"/>
      <c r="F124" s="26"/>
      <c r="G124" s="26"/>
      <c r="H124" s="26"/>
      <c r="I124" s="26"/>
      <c r="J124" s="26"/>
    </row>
    <row r="125" spans="3:10" ht="12">
      <c r="C125" s="8"/>
      <c r="D125" s="26"/>
      <c r="E125" s="26"/>
      <c r="F125" s="26"/>
      <c r="G125" s="26"/>
      <c r="H125" s="26"/>
      <c r="I125" s="26"/>
      <c r="J125" s="26"/>
    </row>
    <row r="126" spans="3:10" ht="12">
      <c r="C126" s="8"/>
      <c r="D126" s="26"/>
      <c r="E126" s="26"/>
      <c r="F126" s="26"/>
      <c r="G126" s="26"/>
      <c r="H126" s="26"/>
      <c r="I126" s="26"/>
      <c r="J126" s="26"/>
    </row>
    <row r="127" spans="3:10" ht="12">
      <c r="C127" s="8"/>
      <c r="D127" s="26"/>
      <c r="E127" s="26"/>
      <c r="F127" s="26"/>
      <c r="G127" s="26"/>
      <c r="H127" s="26"/>
      <c r="I127" s="26"/>
      <c r="J127" s="26"/>
    </row>
    <row r="128" spans="3:10" ht="12">
      <c r="C128" s="8"/>
      <c r="D128" s="26"/>
      <c r="E128" s="26"/>
      <c r="F128" s="26"/>
      <c r="G128" s="26"/>
      <c r="H128" s="26"/>
      <c r="I128" s="26"/>
      <c r="J128" s="26"/>
    </row>
    <row r="129" spans="3:10" ht="12">
      <c r="C129" s="8"/>
      <c r="D129" s="26"/>
      <c r="E129" s="26"/>
      <c r="F129" s="26"/>
      <c r="G129" s="26"/>
      <c r="H129" s="26"/>
      <c r="I129" s="26"/>
      <c r="J129" s="26"/>
    </row>
    <row r="130" spans="3:10" ht="12">
      <c r="C130" s="8"/>
      <c r="D130" s="26"/>
      <c r="E130" s="26"/>
      <c r="F130" s="26"/>
      <c r="G130" s="26"/>
      <c r="H130" s="26"/>
      <c r="I130" s="26"/>
      <c r="J130" s="26"/>
    </row>
    <row r="131" spans="3:10" ht="12">
      <c r="C131" s="8"/>
      <c r="D131" s="26"/>
      <c r="E131" s="26"/>
      <c r="F131" s="26"/>
      <c r="G131" s="26"/>
      <c r="H131" s="26"/>
      <c r="I131" s="26"/>
      <c r="J131" s="26"/>
    </row>
    <row r="132" spans="3:10" ht="12">
      <c r="C132" s="8"/>
      <c r="D132" s="26"/>
      <c r="E132" s="26"/>
      <c r="F132" s="26"/>
      <c r="G132" s="26"/>
      <c r="H132" s="26"/>
      <c r="I132" s="26"/>
      <c r="J132" s="26"/>
    </row>
    <row r="133" spans="3:10" ht="12">
      <c r="C133" s="8"/>
      <c r="D133" s="26"/>
      <c r="E133" s="26"/>
      <c r="F133" s="26"/>
      <c r="G133" s="26"/>
      <c r="H133" s="26"/>
      <c r="I133" s="26"/>
      <c r="J133" s="26"/>
    </row>
    <row r="134" spans="3:10" ht="12">
      <c r="C134" s="8"/>
      <c r="D134" s="26"/>
      <c r="E134" s="26"/>
      <c r="F134" s="26"/>
      <c r="G134" s="26"/>
      <c r="H134" s="26"/>
      <c r="I134" s="26"/>
      <c r="J134" s="26"/>
    </row>
    <row r="135" spans="3:10" ht="12">
      <c r="C135" s="8"/>
      <c r="D135" s="26"/>
      <c r="E135" s="26"/>
      <c r="F135" s="26"/>
      <c r="G135" s="26"/>
      <c r="H135" s="26"/>
      <c r="I135" s="26"/>
      <c r="J135" s="26"/>
    </row>
    <row r="136" spans="3:10" ht="12">
      <c r="C136" s="8"/>
      <c r="D136" s="26"/>
      <c r="E136" s="26"/>
      <c r="F136" s="26"/>
      <c r="G136" s="26"/>
      <c r="H136" s="26"/>
      <c r="I136" s="26"/>
      <c r="J136" s="26"/>
    </row>
    <row r="137" spans="3:10" ht="12">
      <c r="C137" s="8"/>
      <c r="D137" s="26"/>
      <c r="E137" s="26"/>
      <c r="F137" s="26"/>
      <c r="G137" s="26"/>
      <c r="H137" s="26"/>
      <c r="I137" s="26"/>
      <c r="J137" s="26"/>
    </row>
    <row r="138" spans="3:10" ht="12">
      <c r="C138" s="8"/>
      <c r="D138" s="26"/>
      <c r="E138" s="26"/>
      <c r="F138" s="26"/>
      <c r="G138" s="26"/>
      <c r="H138" s="26"/>
      <c r="I138" s="26"/>
      <c r="J138" s="26"/>
    </row>
    <row r="139" spans="3:10" ht="12">
      <c r="C139" s="8"/>
      <c r="D139" s="26"/>
      <c r="E139" s="26"/>
      <c r="F139" s="26"/>
      <c r="G139" s="26"/>
      <c r="H139" s="26"/>
      <c r="I139" s="26"/>
      <c r="J139" s="26"/>
    </row>
    <row r="140" ht="12">
      <c r="C140" s="8"/>
    </row>
    <row r="141" ht="12">
      <c r="C141" s="8"/>
    </row>
    <row r="142" ht="12">
      <c r="C142" s="8"/>
    </row>
    <row r="143" ht="12">
      <c r="C143" s="8"/>
    </row>
    <row r="144" ht="12">
      <c r="C144" s="8"/>
    </row>
    <row r="145" ht="12">
      <c r="C145" s="8"/>
    </row>
    <row r="146" ht="12">
      <c r="C146" s="8"/>
    </row>
    <row r="147" ht="12">
      <c r="C147" s="8"/>
    </row>
    <row r="148" ht="12">
      <c r="C148" s="8"/>
    </row>
    <row r="149" ht="12">
      <c r="C149" s="8"/>
    </row>
    <row r="150" ht="12">
      <c r="C150" s="8"/>
    </row>
    <row r="151" ht="12">
      <c r="C151" s="8"/>
    </row>
    <row r="152" ht="12">
      <c r="C152" s="8"/>
    </row>
    <row r="153" ht="12">
      <c r="C153" s="8"/>
    </row>
    <row r="154" ht="12">
      <c r="C154" s="8"/>
    </row>
    <row r="155" ht="12">
      <c r="C155" s="8"/>
    </row>
    <row r="156" ht="12">
      <c r="C156" s="8"/>
    </row>
    <row r="157" ht="12">
      <c r="C157" s="8"/>
    </row>
    <row r="158" ht="12">
      <c r="C158" s="8"/>
    </row>
    <row r="159" ht="12">
      <c r="C159" s="8"/>
    </row>
    <row r="160" ht="12">
      <c r="C160" s="8"/>
    </row>
    <row r="161" ht="12">
      <c r="C161" s="8"/>
    </row>
    <row r="162" ht="12">
      <c r="C162" s="8"/>
    </row>
    <row r="163" ht="12">
      <c r="C163" s="8"/>
    </row>
    <row r="164" ht="12">
      <c r="C164" s="8"/>
    </row>
    <row r="165" ht="12">
      <c r="C165" s="8"/>
    </row>
    <row r="166" ht="12">
      <c r="C166" s="8"/>
    </row>
    <row r="167" ht="12">
      <c r="C167" s="8"/>
    </row>
    <row r="168" ht="12">
      <c r="C168" s="8"/>
    </row>
    <row r="169" ht="12">
      <c r="C169" s="8"/>
    </row>
    <row r="170" ht="12">
      <c r="C170" s="8"/>
    </row>
    <row r="171" ht="12">
      <c r="C171" s="8"/>
    </row>
    <row r="172" ht="12">
      <c r="C172" s="8"/>
    </row>
    <row r="173" ht="12">
      <c r="C173" s="8"/>
    </row>
    <row r="174" ht="12">
      <c r="C174" s="8"/>
    </row>
    <row r="175" ht="12">
      <c r="C175" s="8"/>
    </row>
    <row r="176" ht="12">
      <c r="C176" s="8"/>
    </row>
    <row r="177" ht="12">
      <c r="C177" s="8"/>
    </row>
    <row r="178" ht="12">
      <c r="C178" s="8"/>
    </row>
    <row r="179" ht="12">
      <c r="C179" s="8"/>
    </row>
    <row r="180" ht="12">
      <c r="C180" s="8"/>
    </row>
    <row r="181" ht="12">
      <c r="C181" s="8"/>
    </row>
    <row r="182" ht="12">
      <c r="C182" s="8"/>
    </row>
    <row r="183" ht="12">
      <c r="C183" s="8"/>
    </row>
    <row r="184" ht="12">
      <c r="C184" s="8"/>
    </row>
    <row r="185" ht="12">
      <c r="C185" s="8"/>
    </row>
    <row r="186" ht="12">
      <c r="C186" s="8"/>
    </row>
    <row r="187" ht="12">
      <c r="C187" s="8"/>
    </row>
    <row r="188" ht="12">
      <c r="C188" s="8"/>
    </row>
    <row r="189" ht="12">
      <c r="C189" s="8"/>
    </row>
    <row r="190" ht="12">
      <c r="C190" s="8"/>
    </row>
    <row r="191" ht="12">
      <c r="C191" s="8"/>
    </row>
    <row r="192" ht="12">
      <c r="C192" s="8"/>
    </row>
    <row r="193" ht="12">
      <c r="C193" s="8"/>
    </row>
    <row r="194" ht="12">
      <c r="C194" s="8"/>
    </row>
    <row r="195" ht="12">
      <c r="C195" s="8"/>
    </row>
    <row r="196" ht="12">
      <c r="C196" s="8"/>
    </row>
    <row r="197" ht="12">
      <c r="C197" s="8"/>
    </row>
    <row r="198" ht="12">
      <c r="C198" s="8"/>
    </row>
    <row r="199" ht="12">
      <c r="C199" s="8"/>
    </row>
    <row r="200" ht="12">
      <c r="C200" s="8"/>
    </row>
    <row r="201" ht="12">
      <c r="C201" s="8"/>
    </row>
    <row r="202" ht="12">
      <c r="C202" s="8"/>
    </row>
    <row r="203" ht="12">
      <c r="C203" s="8"/>
    </row>
    <row r="204" ht="12">
      <c r="C204" s="8"/>
    </row>
    <row r="205" ht="12">
      <c r="C205" s="8"/>
    </row>
    <row r="206" ht="12">
      <c r="C206" s="8"/>
    </row>
    <row r="207" ht="12">
      <c r="C207" s="8"/>
    </row>
    <row r="208" ht="12">
      <c r="C208" s="8"/>
    </row>
    <row r="209" ht="12">
      <c r="C209" s="8"/>
    </row>
    <row r="210" ht="12">
      <c r="C210" s="8"/>
    </row>
    <row r="211" ht="12">
      <c r="C211" s="8"/>
    </row>
    <row r="212" ht="12">
      <c r="C212" s="8"/>
    </row>
    <row r="213" ht="12">
      <c r="C213" s="8"/>
    </row>
    <row r="214" ht="12">
      <c r="C214" s="8"/>
    </row>
    <row r="215" ht="12">
      <c r="C215" s="8"/>
    </row>
    <row r="216" ht="12">
      <c r="C216" s="8"/>
    </row>
    <row r="217" ht="12">
      <c r="C217" s="8"/>
    </row>
    <row r="218" ht="12">
      <c r="C218" s="8"/>
    </row>
    <row r="219" ht="12">
      <c r="C219" s="8"/>
    </row>
    <row r="220" ht="12">
      <c r="C220" s="8"/>
    </row>
    <row r="221" ht="12">
      <c r="C221" s="8"/>
    </row>
    <row r="222" ht="12">
      <c r="C222" s="8"/>
    </row>
    <row r="223" ht="12">
      <c r="C223" s="8"/>
    </row>
    <row r="224" ht="12">
      <c r="C224" s="8"/>
    </row>
    <row r="225" ht="12">
      <c r="C225" s="8"/>
    </row>
    <row r="226" ht="12">
      <c r="C226" s="8"/>
    </row>
    <row r="227" ht="12">
      <c r="C227" s="8"/>
    </row>
    <row r="228" ht="12">
      <c r="C228" s="8"/>
    </row>
    <row r="229" ht="12">
      <c r="C229" s="8"/>
    </row>
    <row r="230" ht="12">
      <c r="C230" s="8"/>
    </row>
    <row r="231" ht="12">
      <c r="C231" s="8"/>
    </row>
    <row r="232" ht="12">
      <c r="C232" s="8"/>
    </row>
    <row r="233" ht="12">
      <c r="C233" s="8"/>
    </row>
    <row r="234" ht="12">
      <c r="C234" s="8"/>
    </row>
    <row r="235" ht="12">
      <c r="C235" s="8"/>
    </row>
    <row r="236" ht="12">
      <c r="C236" s="8"/>
    </row>
    <row r="237" ht="12">
      <c r="C237" s="8"/>
    </row>
    <row r="238" ht="12">
      <c r="C238" s="8"/>
    </row>
    <row r="239" ht="12">
      <c r="C239" s="8"/>
    </row>
    <row r="240" ht="12">
      <c r="C240" s="8"/>
    </row>
    <row r="241" ht="12">
      <c r="C241" s="8"/>
    </row>
    <row r="242" ht="12">
      <c r="C242" s="8"/>
    </row>
    <row r="243" ht="12">
      <c r="C243" s="8"/>
    </row>
    <row r="244" ht="12">
      <c r="C244" s="8"/>
    </row>
    <row r="245" ht="12">
      <c r="C245" s="8"/>
    </row>
    <row r="246" ht="12">
      <c r="C246" s="8"/>
    </row>
    <row r="247" ht="12">
      <c r="C247" s="8"/>
    </row>
    <row r="248" ht="12">
      <c r="C248" s="8"/>
    </row>
    <row r="249" ht="12">
      <c r="C249" s="8"/>
    </row>
    <row r="250" ht="12">
      <c r="C250" s="8"/>
    </row>
    <row r="251" ht="12">
      <c r="C251" s="8"/>
    </row>
    <row r="252" ht="12">
      <c r="C252" s="8"/>
    </row>
    <row r="253" ht="12">
      <c r="C253" s="8"/>
    </row>
    <row r="254" ht="12">
      <c r="C254" s="8"/>
    </row>
    <row r="255" ht="12">
      <c r="C255" s="8"/>
    </row>
    <row r="256" ht="12">
      <c r="C256" s="8"/>
    </row>
    <row r="257" ht="12">
      <c r="C257" s="8"/>
    </row>
    <row r="258" ht="12">
      <c r="C258" s="8"/>
    </row>
    <row r="259" ht="12">
      <c r="C259" s="8"/>
    </row>
    <row r="260" ht="12">
      <c r="C260" s="8"/>
    </row>
    <row r="261" ht="12">
      <c r="C261" s="8"/>
    </row>
    <row r="262" ht="12">
      <c r="C262" s="8"/>
    </row>
    <row r="263" ht="12">
      <c r="C263" s="8"/>
    </row>
    <row r="264" ht="12">
      <c r="C264" s="8"/>
    </row>
    <row r="265" ht="12">
      <c r="C265" s="8"/>
    </row>
    <row r="266" ht="12">
      <c r="C266" s="8"/>
    </row>
    <row r="267" ht="12">
      <c r="C267" s="8"/>
    </row>
    <row r="268" ht="12">
      <c r="C268" s="8"/>
    </row>
    <row r="269" ht="12">
      <c r="C269" s="8"/>
    </row>
    <row r="270" ht="12">
      <c r="C270" s="8"/>
    </row>
    <row r="271" ht="12">
      <c r="C271" s="8"/>
    </row>
    <row r="272" ht="12">
      <c r="C272" s="8"/>
    </row>
    <row r="273" ht="12">
      <c r="C273" s="8"/>
    </row>
    <row r="274" ht="12">
      <c r="C274" s="8"/>
    </row>
    <row r="275" ht="12">
      <c r="C275" s="8"/>
    </row>
    <row r="276" ht="12">
      <c r="C276" s="8"/>
    </row>
    <row r="277" ht="12">
      <c r="C277" s="8"/>
    </row>
    <row r="278" ht="12">
      <c r="C278" s="8"/>
    </row>
    <row r="279" ht="12">
      <c r="C279" s="8"/>
    </row>
    <row r="280" ht="12">
      <c r="C280" s="8"/>
    </row>
    <row r="281" ht="12">
      <c r="C281" s="8"/>
    </row>
    <row r="282" ht="12">
      <c r="C282" s="8"/>
    </row>
    <row r="283" ht="12">
      <c r="C283" s="8"/>
    </row>
    <row r="284" ht="12">
      <c r="C284" s="8"/>
    </row>
    <row r="285" ht="12">
      <c r="C285" s="8"/>
    </row>
    <row r="286" ht="12">
      <c r="C286" s="8"/>
    </row>
    <row r="287" ht="12">
      <c r="C287" s="8"/>
    </row>
    <row r="288" ht="12">
      <c r="C288" s="8"/>
    </row>
    <row r="289" ht="12">
      <c r="C289" s="8"/>
    </row>
    <row r="290" ht="12">
      <c r="C290" s="8"/>
    </row>
    <row r="291" ht="12">
      <c r="C291" s="8"/>
    </row>
    <row r="292" ht="12">
      <c r="C292" s="8"/>
    </row>
    <row r="293" ht="12">
      <c r="C293" s="8"/>
    </row>
    <row r="294" ht="12">
      <c r="C294" s="8"/>
    </row>
    <row r="295" ht="12">
      <c r="C295" s="8"/>
    </row>
    <row r="296" ht="12">
      <c r="C296" s="8"/>
    </row>
    <row r="297" ht="12">
      <c r="C297" s="8"/>
    </row>
    <row r="298" ht="12">
      <c r="C298" s="8"/>
    </row>
    <row r="299" ht="12">
      <c r="C299" s="8"/>
    </row>
    <row r="300" ht="12">
      <c r="C300" s="8"/>
    </row>
    <row r="301" ht="12">
      <c r="C301" s="8"/>
    </row>
    <row r="302" ht="12">
      <c r="C302" s="8"/>
    </row>
    <row r="303" ht="12">
      <c r="C303" s="8"/>
    </row>
    <row r="304" ht="12">
      <c r="C304" s="8"/>
    </row>
    <row r="305" ht="12">
      <c r="C305" s="8"/>
    </row>
    <row r="306" ht="12">
      <c r="C306" s="8"/>
    </row>
    <row r="307" ht="12">
      <c r="C307" s="8"/>
    </row>
    <row r="308" ht="12">
      <c r="C308" s="8"/>
    </row>
    <row r="309" ht="12">
      <c r="C309" s="8"/>
    </row>
    <row r="310" ht="12">
      <c r="C310" s="8"/>
    </row>
    <row r="311" ht="12">
      <c r="C311" s="8"/>
    </row>
    <row r="312" ht="12">
      <c r="C312" s="8"/>
    </row>
    <row r="313" ht="12">
      <c r="C313" s="8"/>
    </row>
    <row r="314" ht="12">
      <c r="C314" s="8"/>
    </row>
    <row r="315" ht="12">
      <c r="C315" s="8"/>
    </row>
    <row r="316" ht="12">
      <c r="C316" s="8"/>
    </row>
    <row r="317" ht="12">
      <c r="C317" s="8"/>
    </row>
    <row r="318" ht="12">
      <c r="C318" s="8"/>
    </row>
    <row r="319" ht="12">
      <c r="C319" s="8"/>
    </row>
    <row r="320" ht="12">
      <c r="C320" s="8"/>
    </row>
    <row r="321" ht="12">
      <c r="C321" s="8"/>
    </row>
    <row r="322" ht="12">
      <c r="C322" s="8"/>
    </row>
    <row r="323" ht="12">
      <c r="C323" s="8"/>
    </row>
    <row r="324" ht="12">
      <c r="C324" s="8"/>
    </row>
    <row r="325" ht="12">
      <c r="C325" s="8"/>
    </row>
    <row r="326" ht="12">
      <c r="C326" s="8"/>
    </row>
    <row r="327" ht="12">
      <c r="C327" s="8"/>
    </row>
    <row r="328" ht="12">
      <c r="C328" s="8"/>
    </row>
    <row r="329" ht="12">
      <c r="C329" s="8"/>
    </row>
    <row r="330" ht="12">
      <c r="C330" s="8"/>
    </row>
    <row r="331" ht="12">
      <c r="C331" s="8"/>
    </row>
    <row r="332" ht="12">
      <c r="C332" s="8"/>
    </row>
    <row r="333" ht="12">
      <c r="C333" s="8"/>
    </row>
    <row r="334" ht="12">
      <c r="C334" s="8"/>
    </row>
  </sheetData>
  <mergeCells count="10">
    <mergeCell ref="A1:A3"/>
    <mergeCell ref="B1:D1"/>
    <mergeCell ref="H1:J1"/>
    <mergeCell ref="B2:B3"/>
    <mergeCell ref="C2:C3"/>
    <mergeCell ref="D2:D3"/>
    <mergeCell ref="E2:F2"/>
    <mergeCell ref="H2:H3"/>
    <mergeCell ref="I2:I3"/>
    <mergeCell ref="J2:J3"/>
  </mergeCells>
  <printOptions horizontalCentered="1" verticalCentered="1"/>
  <pageMargins left="0.3937007874015748" right="0.31496062992125984" top="1.3779527559055118" bottom="0.984251968503937" header="0.31496062992125984" footer="0.5118110236220472"/>
  <pageSetup horizontalDpi="300" verticalDpi="300" orientation="landscape" paperSize="9" r:id="rId1"/>
  <headerFooter alignWithMargins="0">
    <oddHeader>&amp;L
&amp;"Times New Roman,Regular"&amp;UArab&amp;C&amp;"Times New Roman,Regular"&amp;9PCIPD/1/3
Annex III, page &amp;P
Awareness Building and Human Resource Development Activities
1996/1997/1998 up to March 31, 1999</oddHeader>
    <oddFooter>&amp;R&amp;"Times New Roman,Regular"&amp;8&amp;F/&amp;A</oddFooter>
  </headerFooter>
  <rowBreaks count="1" manualBreakCount="1">
    <brk id="2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G24"/>
  <sheetViews>
    <sheetView workbookViewId="0" topLeftCell="A4">
      <selection activeCell="D25" sqref="D25"/>
    </sheetView>
  </sheetViews>
  <sheetFormatPr defaultColWidth="9.140625" defaultRowHeight="12.75"/>
  <cols>
    <col min="1" max="1" width="19.57421875" style="1" customWidth="1"/>
    <col min="2" max="2" width="14.28125" style="1" customWidth="1"/>
    <col min="3" max="3" width="15.7109375" style="1" customWidth="1"/>
    <col min="4" max="4" width="19.421875" style="1" customWidth="1"/>
    <col min="5" max="5" width="20.00390625" style="1" customWidth="1"/>
    <col min="6" max="6" width="16.7109375" style="1" customWidth="1"/>
    <col min="7" max="7" width="17.28125" style="1" customWidth="1"/>
    <col min="8" max="16384" width="9.140625" style="1" customWidth="1"/>
  </cols>
  <sheetData>
    <row r="1" spans="1:7" ht="12.75" customHeight="1">
      <c r="A1" s="172" t="s">
        <v>107</v>
      </c>
      <c r="B1" s="175" t="s">
        <v>504</v>
      </c>
      <c r="C1" s="175"/>
      <c r="D1" s="172" t="s">
        <v>505</v>
      </c>
      <c r="E1" s="172" t="s">
        <v>506</v>
      </c>
      <c r="F1" s="172" t="s">
        <v>507</v>
      </c>
      <c r="G1" s="172" t="s">
        <v>508</v>
      </c>
    </row>
    <row r="2" spans="1:7" ht="12">
      <c r="A2" s="173"/>
      <c r="B2" s="172" t="s">
        <v>509</v>
      </c>
      <c r="C2" s="172" t="s">
        <v>510</v>
      </c>
      <c r="D2" s="173"/>
      <c r="E2" s="173"/>
      <c r="F2" s="173"/>
      <c r="G2" s="173"/>
    </row>
    <row r="3" spans="1:7" ht="12">
      <c r="A3" s="174"/>
      <c r="B3" s="174"/>
      <c r="C3" s="174"/>
      <c r="D3" s="174"/>
      <c r="E3" s="174"/>
      <c r="F3" s="174"/>
      <c r="G3" s="174"/>
    </row>
    <row r="4" spans="1:7" ht="12">
      <c r="A4" s="13" t="s">
        <v>434</v>
      </c>
      <c r="B4" s="6"/>
      <c r="C4" s="6" t="s">
        <v>511</v>
      </c>
      <c r="D4" s="6" t="s">
        <v>514</v>
      </c>
      <c r="E4" s="6" t="s">
        <v>511</v>
      </c>
      <c r="F4" s="6" t="s">
        <v>511</v>
      </c>
      <c r="G4" s="6"/>
    </row>
    <row r="5" spans="1:7" ht="12">
      <c r="A5" s="13" t="s">
        <v>436</v>
      </c>
      <c r="B5" s="6"/>
      <c r="C5" s="6"/>
      <c r="D5" s="6"/>
      <c r="E5" s="6" t="s">
        <v>511</v>
      </c>
      <c r="F5" s="6"/>
      <c r="G5" s="6"/>
    </row>
    <row r="6" spans="1:7" ht="12">
      <c r="A6" s="13" t="s">
        <v>430</v>
      </c>
      <c r="B6" s="6"/>
      <c r="C6" s="6" t="s">
        <v>511</v>
      </c>
      <c r="D6" s="6" t="s">
        <v>514</v>
      </c>
      <c r="E6" s="6" t="s">
        <v>511</v>
      </c>
      <c r="F6" s="6"/>
      <c r="G6" s="6"/>
    </row>
    <row r="7" spans="1:7" ht="12">
      <c r="A7" s="13" t="s">
        <v>440</v>
      </c>
      <c r="B7" s="6" t="s">
        <v>511</v>
      </c>
      <c r="C7" s="6" t="s">
        <v>511</v>
      </c>
      <c r="D7" s="6" t="s">
        <v>524</v>
      </c>
      <c r="E7" s="6" t="s">
        <v>511</v>
      </c>
      <c r="F7" s="6"/>
      <c r="G7" s="6"/>
    </row>
    <row r="8" spans="1:7" ht="12">
      <c r="A8" s="13" t="s">
        <v>449</v>
      </c>
      <c r="B8" s="6" t="s">
        <v>511</v>
      </c>
      <c r="C8" s="6" t="s">
        <v>511</v>
      </c>
      <c r="D8" s="6" t="s">
        <v>525</v>
      </c>
      <c r="E8" s="6" t="s">
        <v>511</v>
      </c>
      <c r="F8" s="6"/>
      <c r="G8" s="6"/>
    </row>
    <row r="9" spans="1:7" ht="12">
      <c r="A9" s="13" t="s">
        <v>450</v>
      </c>
      <c r="B9" s="6"/>
      <c r="C9" s="6" t="s">
        <v>511</v>
      </c>
      <c r="D9" s="6" t="s">
        <v>517</v>
      </c>
      <c r="E9" s="6"/>
      <c r="F9" s="6"/>
      <c r="G9" s="6"/>
    </row>
    <row r="10" spans="1:7" ht="12">
      <c r="A10" s="13" t="s">
        <v>451</v>
      </c>
      <c r="B10" s="6" t="s">
        <v>511</v>
      </c>
      <c r="C10" s="6" t="s">
        <v>511</v>
      </c>
      <c r="D10" s="6" t="s">
        <v>512</v>
      </c>
      <c r="E10" s="6" t="s">
        <v>511</v>
      </c>
      <c r="F10" s="6"/>
      <c r="G10" s="6"/>
    </row>
    <row r="11" spans="1:7" ht="12">
      <c r="A11" s="13" t="s">
        <v>526</v>
      </c>
      <c r="B11" s="6"/>
      <c r="C11" s="6" t="s">
        <v>511</v>
      </c>
      <c r="D11" s="6" t="s">
        <v>525</v>
      </c>
      <c r="E11" s="6" t="s">
        <v>511</v>
      </c>
      <c r="F11" s="6"/>
      <c r="G11" s="6"/>
    </row>
    <row r="12" spans="1:7" ht="12">
      <c r="A12" s="13" t="s">
        <v>469</v>
      </c>
      <c r="B12" s="6"/>
      <c r="C12" s="6" t="s">
        <v>511</v>
      </c>
      <c r="D12" s="6" t="s">
        <v>525</v>
      </c>
      <c r="E12" s="6" t="s">
        <v>511</v>
      </c>
      <c r="F12" s="6"/>
      <c r="G12" s="6"/>
    </row>
    <row r="13" spans="1:7" ht="12">
      <c r="A13" s="13" t="s">
        <v>475</v>
      </c>
      <c r="B13" s="6"/>
      <c r="C13" s="6"/>
      <c r="D13" s="6" t="s">
        <v>514</v>
      </c>
      <c r="E13" s="6" t="s">
        <v>511</v>
      </c>
      <c r="F13" s="6"/>
      <c r="G13" s="6"/>
    </row>
    <row r="14" spans="1:7" ht="12">
      <c r="A14" s="13" t="s">
        <v>480</v>
      </c>
      <c r="B14" s="6"/>
      <c r="C14" s="6"/>
      <c r="D14" s="6" t="s">
        <v>514</v>
      </c>
      <c r="E14" s="6" t="s">
        <v>511</v>
      </c>
      <c r="F14" s="6"/>
      <c r="G14" s="6"/>
    </row>
    <row r="15" spans="1:7" ht="12">
      <c r="A15" s="13" t="s">
        <v>482</v>
      </c>
      <c r="B15" s="6" t="s">
        <v>511</v>
      </c>
      <c r="C15" s="6" t="s">
        <v>511</v>
      </c>
      <c r="D15" s="6"/>
      <c r="E15" s="6" t="s">
        <v>511</v>
      </c>
      <c r="F15" s="6" t="s">
        <v>511</v>
      </c>
      <c r="G15" s="6"/>
    </row>
    <row r="16" spans="1:7" ht="12">
      <c r="A16" s="13" t="s">
        <v>483</v>
      </c>
      <c r="B16" s="6" t="s">
        <v>511</v>
      </c>
      <c r="C16" s="6" t="s">
        <v>511</v>
      </c>
      <c r="D16" s="6" t="s">
        <v>527</v>
      </c>
      <c r="E16" s="6" t="s">
        <v>511</v>
      </c>
      <c r="F16" s="6" t="s">
        <v>511</v>
      </c>
      <c r="G16" s="6"/>
    </row>
    <row r="17" spans="1:7" ht="12">
      <c r="A17" s="13" t="s">
        <v>528</v>
      </c>
      <c r="B17" s="6"/>
      <c r="C17" s="6" t="s">
        <v>511</v>
      </c>
      <c r="D17" s="6" t="s">
        <v>524</v>
      </c>
      <c r="E17" s="6" t="s">
        <v>511</v>
      </c>
      <c r="F17" s="6"/>
      <c r="G17" s="6"/>
    </row>
    <row r="18" spans="1:7" ht="12">
      <c r="A18" s="13" t="s">
        <v>486</v>
      </c>
      <c r="B18" s="6"/>
      <c r="C18" s="6" t="s">
        <v>511</v>
      </c>
      <c r="D18" s="6" t="s">
        <v>527</v>
      </c>
      <c r="E18" s="6" t="s">
        <v>511</v>
      </c>
      <c r="F18" s="6"/>
      <c r="G18" s="6"/>
    </row>
    <row r="19" spans="1:7" ht="12">
      <c r="A19" s="13" t="s">
        <v>491</v>
      </c>
      <c r="B19" s="6"/>
      <c r="C19" s="6"/>
      <c r="D19" s="6" t="s">
        <v>514</v>
      </c>
      <c r="E19" s="6" t="s">
        <v>511</v>
      </c>
      <c r="F19" s="6"/>
      <c r="G19" s="6"/>
    </row>
    <row r="20" spans="1:7" ht="12">
      <c r="A20" s="13" t="s">
        <v>497</v>
      </c>
      <c r="B20" s="6"/>
      <c r="C20" s="6" t="s">
        <v>511</v>
      </c>
      <c r="D20" s="6" t="s">
        <v>512</v>
      </c>
      <c r="E20" s="6" t="s">
        <v>511</v>
      </c>
      <c r="F20" s="6"/>
      <c r="G20" s="6"/>
    </row>
    <row r="21" spans="2:7" ht="12">
      <c r="B21" s="8"/>
      <c r="C21" s="8"/>
      <c r="D21" s="8"/>
      <c r="E21" s="8"/>
      <c r="F21" s="8"/>
      <c r="G21" s="8"/>
    </row>
    <row r="22" spans="2:7" ht="12">
      <c r="B22" s="8"/>
      <c r="C22" s="8"/>
      <c r="D22" s="8"/>
      <c r="E22" s="8"/>
      <c r="F22" s="8"/>
      <c r="G22" s="8"/>
    </row>
    <row r="23" spans="2:7" ht="12">
      <c r="B23" s="8"/>
      <c r="C23" s="8"/>
      <c r="D23" s="8"/>
      <c r="E23" s="8"/>
      <c r="F23" s="8"/>
      <c r="G23" s="8"/>
    </row>
    <row r="24" spans="2:7" ht="12">
      <c r="B24" s="8"/>
      <c r="C24" s="8"/>
      <c r="D24" s="8"/>
      <c r="E24" s="8"/>
      <c r="F24" s="8"/>
      <c r="G24" s="8"/>
    </row>
  </sheetData>
  <mergeCells count="8">
    <mergeCell ref="F1:F3"/>
    <mergeCell ref="G1:G3"/>
    <mergeCell ref="B2:B3"/>
    <mergeCell ref="C2:C3"/>
    <mergeCell ref="A1:A3"/>
    <mergeCell ref="B1:C1"/>
    <mergeCell ref="D1:D3"/>
    <mergeCell ref="E1:E3"/>
  </mergeCells>
  <printOptions horizontalCentered="1" verticalCentered="1"/>
  <pageMargins left="0.6299212598425197" right="0.7480314960629921" top="0.984251968503937" bottom="0.984251968503937" header="0.5118110236220472" footer="0.5118110236220472"/>
  <pageSetup horizontalDpi="300" verticalDpi="300" orientation="landscape" r:id="rId1"/>
  <headerFooter alignWithMargins="0">
    <oddHeader>&amp;L
  &amp;"Times New Roman,Regular"&amp;UArab&amp;C&amp;"Times New Roman,Regular"&amp;9PCIPD/1/3
Annex III, page &amp;P
Awareness Building and Human Resource Development Activities
1996/1997/1998 up to March 31, 1999</oddHeader>
    <oddFooter>&amp;R&amp;"Times New Roman,Regular"&amp;8&amp;F/&amp;A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202"/>
  <sheetViews>
    <sheetView workbookViewId="0" topLeftCell="A1">
      <selection activeCell="B10" sqref="B10"/>
    </sheetView>
  </sheetViews>
  <sheetFormatPr defaultColWidth="9.140625" defaultRowHeight="12.75"/>
  <cols>
    <col min="1" max="1" width="13.8515625" style="36" customWidth="1"/>
    <col min="2" max="2" width="58.28125" style="36" customWidth="1"/>
    <col min="3" max="3" width="14.57421875" style="36" customWidth="1"/>
    <col min="4" max="4" width="9.8515625" style="36" customWidth="1"/>
    <col min="5" max="5" width="8.57421875" style="36" customWidth="1"/>
    <col min="6" max="6" width="8.28125" style="36" customWidth="1"/>
    <col min="7" max="7" width="2.57421875" style="36" customWidth="1"/>
    <col min="8" max="8" width="10.28125" style="36" customWidth="1"/>
    <col min="9" max="9" width="7.28125" style="36" customWidth="1"/>
    <col min="10" max="10" width="11.28125" style="36" customWidth="1"/>
    <col min="11" max="16384" width="9.140625" style="36" customWidth="1"/>
  </cols>
  <sheetData>
    <row r="1" spans="1:10" ht="24" customHeight="1">
      <c r="A1" s="159" t="s">
        <v>107</v>
      </c>
      <c r="B1" s="165" t="s">
        <v>105</v>
      </c>
      <c r="C1" s="166"/>
      <c r="D1" s="166"/>
      <c r="E1" s="166"/>
      <c r="F1" s="167"/>
      <c r="G1" s="46"/>
      <c r="H1" s="165" t="s">
        <v>106</v>
      </c>
      <c r="I1" s="166"/>
      <c r="J1" s="167"/>
    </row>
    <row r="2" spans="1:10" s="49" customFormat="1" ht="36" customHeight="1">
      <c r="A2" s="160"/>
      <c r="B2" s="170" t="s">
        <v>108</v>
      </c>
      <c r="C2" s="170" t="s">
        <v>116</v>
      </c>
      <c r="D2" s="170" t="s">
        <v>109</v>
      </c>
      <c r="E2" s="163" t="s">
        <v>110</v>
      </c>
      <c r="F2" s="164"/>
      <c r="G2" s="48"/>
      <c r="H2" s="170" t="s">
        <v>111</v>
      </c>
      <c r="I2" s="170" t="s">
        <v>112</v>
      </c>
      <c r="J2" s="170" t="s">
        <v>113</v>
      </c>
    </row>
    <row r="3" spans="1:10" ht="12">
      <c r="A3" s="161"/>
      <c r="B3" s="162"/>
      <c r="C3" s="162"/>
      <c r="D3" s="162"/>
      <c r="E3" s="70" t="s">
        <v>114</v>
      </c>
      <c r="F3" s="76" t="s">
        <v>115</v>
      </c>
      <c r="G3" s="32"/>
      <c r="H3" s="162"/>
      <c r="I3" s="162"/>
      <c r="J3" s="162"/>
    </row>
    <row r="4" spans="1:10" s="126" customFormat="1" ht="12.75">
      <c r="A4" s="69" t="s">
        <v>104</v>
      </c>
      <c r="B4" s="122"/>
      <c r="C4" s="122"/>
      <c r="D4" s="122"/>
      <c r="E4" s="122"/>
      <c r="F4" s="122"/>
      <c r="G4" s="123"/>
      <c r="H4" s="124"/>
      <c r="I4" s="125"/>
      <c r="J4" s="125">
        <f>3+3</f>
        <v>6</v>
      </c>
    </row>
    <row r="5" spans="1:10" ht="24">
      <c r="A5" s="61" t="s">
        <v>253</v>
      </c>
      <c r="B5" s="37" t="s">
        <v>73</v>
      </c>
      <c r="C5" s="33" t="s">
        <v>254</v>
      </c>
      <c r="D5" s="33">
        <v>4</v>
      </c>
      <c r="E5" s="33">
        <v>3</v>
      </c>
      <c r="F5" s="33">
        <v>5</v>
      </c>
      <c r="G5" s="78"/>
      <c r="H5" s="35">
        <f>11+11+9</f>
        <v>31</v>
      </c>
      <c r="I5" s="53">
        <f>13+14+7+2</f>
        <v>36</v>
      </c>
      <c r="J5" s="53">
        <f>3+10+1</f>
        <v>14</v>
      </c>
    </row>
    <row r="6" spans="1:10" ht="12">
      <c r="A6" s="32"/>
      <c r="B6" s="37" t="s">
        <v>74</v>
      </c>
      <c r="C6" s="70" t="s">
        <v>308</v>
      </c>
      <c r="D6" s="70"/>
      <c r="E6" s="70"/>
      <c r="F6" s="70">
        <v>30</v>
      </c>
      <c r="G6" s="78"/>
      <c r="H6" s="35"/>
      <c r="I6" s="85"/>
      <c r="J6" s="85"/>
    </row>
    <row r="7" spans="1:10" ht="12">
      <c r="A7" s="32"/>
      <c r="B7" s="37" t="s">
        <v>74</v>
      </c>
      <c r="C7" s="70" t="s">
        <v>254</v>
      </c>
      <c r="D7" s="70"/>
      <c r="E7" s="70"/>
      <c r="F7" s="70">
        <v>120</v>
      </c>
      <c r="G7" s="78"/>
      <c r="H7" s="35"/>
      <c r="I7" s="85"/>
      <c r="J7" s="85"/>
    </row>
    <row r="8" spans="1:10" ht="12">
      <c r="A8" s="32"/>
      <c r="B8" s="127" t="s">
        <v>86</v>
      </c>
      <c r="C8" s="70" t="s">
        <v>254</v>
      </c>
      <c r="D8" s="70">
        <v>4</v>
      </c>
      <c r="E8" s="70">
        <v>12</v>
      </c>
      <c r="F8" s="70">
        <v>8</v>
      </c>
      <c r="G8" s="78"/>
      <c r="H8" s="35"/>
      <c r="I8" s="85"/>
      <c r="J8" s="85"/>
    </row>
    <row r="9" spans="1:10" ht="24">
      <c r="A9" s="32"/>
      <c r="B9" s="37" t="s">
        <v>75</v>
      </c>
      <c r="C9" s="70" t="s">
        <v>254</v>
      </c>
      <c r="D9" s="70">
        <v>13</v>
      </c>
      <c r="E9" s="70">
        <v>6</v>
      </c>
      <c r="F9" s="70">
        <v>3</v>
      </c>
      <c r="G9" s="78"/>
      <c r="H9" s="53"/>
      <c r="I9" s="85"/>
      <c r="J9" s="85"/>
    </row>
    <row r="10" spans="1:10" ht="24">
      <c r="A10" s="32"/>
      <c r="B10" s="37" t="s">
        <v>76</v>
      </c>
      <c r="C10" s="70" t="s">
        <v>254</v>
      </c>
      <c r="D10" s="70">
        <v>19</v>
      </c>
      <c r="E10" s="70">
        <v>36</v>
      </c>
      <c r="F10" s="70">
        <v>60</v>
      </c>
      <c r="G10" s="78"/>
      <c r="H10" s="85"/>
      <c r="I10" s="85"/>
      <c r="J10" s="85"/>
    </row>
    <row r="11" spans="1:10" ht="24">
      <c r="A11" s="32"/>
      <c r="B11" s="128" t="s">
        <v>77</v>
      </c>
      <c r="C11" s="83" t="s">
        <v>254</v>
      </c>
      <c r="D11" s="83">
        <v>19</v>
      </c>
      <c r="E11" s="83">
        <v>36</v>
      </c>
      <c r="F11" s="83">
        <v>3</v>
      </c>
      <c r="G11" s="78"/>
      <c r="H11" s="85"/>
      <c r="I11" s="85"/>
      <c r="J11" s="85"/>
    </row>
    <row r="12" spans="1:10" ht="12">
      <c r="A12" s="40"/>
      <c r="B12" s="114" t="s">
        <v>78</v>
      </c>
      <c r="C12" s="70" t="s">
        <v>254</v>
      </c>
      <c r="D12" s="70">
        <v>18</v>
      </c>
      <c r="E12" s="70">
        <v>18</v>
      </c>
      <c r="F12" s="70">
        <v>32</v>
      </c>
      <c r="G12" s="78"/>
      <c r="H12" s="85"/>
      <c r="I12" s="85"/>
      <c r="J12" s="85"/>
    </row>
    <row r="13" spans="1:10" ht="12">
      <c r="A13" s="69" t="s">
        <v>255</v>
      </c>
      <c r="B13" s="69"/>
      <c r="C13" s="69"/>
      <c r="D13" s="70"/>
      <c r="E13" s="70"/>
      <c r="F13" s="70"/>
      <c r="G13" s="78"/>
      <c r="H13" s="70"/>
      <c r="I13" s="70">
        <f>2+1</f>
        <v>3</v>
      </c>
      <c r="J13" s="70">
        <f>2+7+5</f>
        <v>14</v>
      </c>
    </row>
    <row r="14" spans="1:10" ht="24">
      <c r="A14" s="51" t="s">
        <v>256</v>
      </c>
      <c r="B14" s="86" t="s">
        <v>101</v>
      </c>
      <c r="C14" s="70" t="s">
        <v>549</v>
      </c>
      <c r="D14" s="69"/>
      <c r="E14" s="69"/>
      <c r="F14" s="70">
        <v>45</v>
      </c>
      <c r="G14" s="129"/>
      <c r="H14" s="54">
        <f>1+2+2</f>
        <v>5</v>
      </c>
      <c r="I14" s="54">
        <f>2+3</f>
        <v>5</v>
      </c>
      <c r="J14" s="130"/>
    </row>
    <row r="15" spans="1:10" ht="12">
      <c r="A15" s="61"/>
      <c r="B15" s="86" t="s">
        <v>1</v>
      </c>
      <c r="C15" s="68" t="s">
        <v>549</v>
      </c>
      <c r="D15" s="57">
        <v>12</v>
      </c>
      <c r="E15" s="57">
        <v>13</v>
      </c>
      <c r="F15" s="57">
        <v>15</v>
      </c>
      <c r="G15" s="129"/>
      <c r="H15" s="35"/>
      <c r="I15" s="35"/>
      <c r="J15" s="131"/>
    </row>
    <row r="16" spans="1:10" ht="24">
      <c r="A16" s="55"/>
      <c r="B16" s="52" t="s">
        <v>87</v>
      </c>
      <c r="C16" s="33" t="s">
        <v>256</v>
      </c>
      <c r="D16" s="33">
        <v>12</v>
      </c>
      <c r="E16" s="33">
        <v>13</v>
      </c>
      <c r="F16" s="33">
        <v>8</v>
      </c>
      <c r="G16" s="129"/>
      <c r="H16" s="60"/>
      <c r="I16" s="60"/>
      <c r="J16" s="132"/>
    </row>
    <row r="17" spans="1:10" ht="12">
      <c r="A17" s="69" t="s">
        <v>257</v>
      </c>
      <c r="B17" s="69"/>
      <c r="C17" s="70"/>
      <c r="D17" s="70"/>
      <c r="E17" s="70"/>
      <c r="F17" s="70"/>
      <c r="G17" s="78"/>
      <c r="H17" s="132">
        <v>1</v>
      </c>
      <c r="I17" s="132">
        <v>1</v>
      </c>
      <c r="J17" s="132"/>
    </row>
    <row r="18" spans="1:10" ht="13.5" customHeight="1">
      <c r="A18" s="65" t="s">
        <v>258</v>
      </c>
      <c r="B18" s="37" t="s">
        <v>2</v>
      </c>
      <c r="C18" s="81" t="s">
        <v>259</v>
      </c>
      <c r="D18" s="81"/>
      <c r="E18" s="81"/>
      <c r="F18" s="81">
        <v>80</v>
      </c>
      <c r="G18" s="48"/>
      <c r="H18" s="133">
        <f>4+3+2</f>
        <v>9</v>
      </c>
      <c r="I18" s="133">
        <f>11+12+8+1</f>
        <v>32</v>
      </c>
      <c r="J18" s="133">
        <f>4+4+4</f>
        <v>12</v>
      </c>
    </row>
    <row r="19" spans="1:10" ht="24">
      <c r="A19" s="65"/>
      <c r="B19" s="128" t="s">
        <v>3</v>
      </c>
      <c r="C19" s="81" t="s">
        <v>259</v>
      </c>
      <c r="D19" s="81">
        <v>5</v>
      </c>
      <c r="E19" s="81">
        <v>8</v>
      </c>
      <c r="F19" s="81">
        <v>5</v>
      </c>
      <c r="G19" s="48"/>
      <c r="H19" s="134"/>
      <c r="I19" s="134"/>
      <c r="J19" s="134"/>
    </row>
    <row r="20" spans="1:10" ht="13.5" customHeight="1">
      <c r="A20" s="65"/>
      <c r="B20" s="52" t="s">
        <v>88</v>
      </c>
      <c r="C20" s="81" t="s">
        <v>259</v>
      </c>
      <c r="D20" s="81">
        <v>10</v>
      </c>
      <c r="E20" s="81">
        <v>14</v>
      </c>
      <c r="F20" s="81">
        <v>120</v>
      </c>
      <c r="G20" s="48"/>
      <c r="H20" s="134"/>
      <c r="I20" s="134"/>
      <c r="J20" s="134"/>
    </row>
    <row r="21" spans="1:10" ht="13.5" customHeight="1">
      <c r="A21" s="56"/>
      <c r="B21" s="52" t="s">
        <v>4</v>
      </c>
      <c r="C21" s="81" t="s">
        <v>260</v>
      </c>
      <c r="D21" s="81"/>
      <c r="E21" s="81"/>
      <c r="F21" s="81">
        <v>100</v>
      </c>
      <c r="G21" s="58"/>
      <c r="H21" s="135"/>
      <c r="I21" s="135"/>
      <c r="J21" s="135"/>
    </row>
    <row r="22" spans="1:10" ht="12">
      <c r="A22" s="100" t="s">
        <v>261</v>
      </c>
      <c r="B22" s="86" t="s">
        <v>5</v>
      </c>
      <c r="C22" s="70" t="s">
        <v>550</v>
      </c>
      <c r="D22" s="69"/>
      <c r="E22" s="69"/>
      <c r="F22" s="70">
        <v>50</v>
      </c>
      <c r="G22" s="48"/>
      <c r="H22" s="133">
        <f>7+10+14+1</f>
        <v>32</v>
      </c>
      <c r="I22" s="133">
        <f>10+12+9+3</f>
        <v>34</v>
      </c>
      <c r="J22" s="133">
        <f>3+8+2</f>
        <v>13</v>
      </c>
    </row>
    <row r="23" spans="1:10" ht="24">
      <c r="A23" s="65"/>
      <c r="B23" s="37" t="s">
        <v>6</v>
      </c>
      <c r="C23" s="75" t="s">
        <v>262</v>
      </c>
      <c r="D23" s="75">
        <v>10</v>
      </c>
      <c r="E23" s="75">
        <v>13</v>
      </c>
      <c r="F23" s="75">
        <v>70</v>
      </c>
      <c r="G23" s="48"/>
      <c r="H23" s="134"/>
      <c r="I23" s="134"/>
      <c r="J23" s="134"/>
    </row>
    <row r="24" spans="1:10" ht="12">
      <c r="A24" s="32"/>
      <c r="B24" s="37" t="s">
        <v>7</v>
      </c>
      <c r="C24" s="33" t="s">
        <v>263</v>
      </c>
      <c r="D24" s="33">
        <v>4</v>
      </c>
      <c r="E24" s="33">
        <v>6</v>
      </c>
      <c r="F24" s="33">
        <v>10</v>
      </c>
      <c r="G24" s="34"/>
      <c r="H24" s="35"/>
      <c r="I24" s="35"/>
      <c r="J24" s="35"/>
    </row>
    <row r="25" spans="1:10" ht="24">
      <c r="A25" s="32"/>
      <c r="B25" s="37" t="s">
        <v>8</v>
      </c>
      <c r="C25" s="33" t="s">
        <v>263</v>
      </c>
      <c r="D25" s="33">
        <v>19</v>
      </c>
      <c r="E25" s="33">
        <v>36</v>
      </c>
      <c r="F25" s="33">
        <v>7</v>
      </c>
      <c r="G25" s="34"/>
      <c r="H25" s="35"/>
      <c r="I25" s="35"/>
      <c r="J25" s="35"/>
    </row>
    <row r="26" spans="1:10" ht="15" customHeight="1">
      <c r="A26" s="32"/>
      <c r="B26" s="37" t="s">
        <v>9</v>
      </c>
      <c r="C26" s="33" t="s">
        <v>264</v>
      </c>
      <c r="D26" s="33"/>
      <c r="E26" s="33"/>
      <c r="F26" s="33">
        <v>170</v>
      </c>
      <c r="G26" s="34"/>
      <c r="H26" s="35"/>
      <c r="I26" s="35"/>
      <c r="J26" s="35"/>
    </row>
    <row r="27" spans="1:10" ht="12" customHeight="1">
      <c r="A27" s="32"/>
      <c r="B27" s="37" t="s">
        <v>10</v>
      </c>
      <c r="C27" s="33" t="s">
        <v>263</v>
      </c>
      <c r="D27" s="33"/>
      <c r="E27" s="33"/>
      <c r="F27" s="33">
        <v>50</v>
      </c>
      <c r="G27" s="34"/>
      <c r="H27" s="35"/>
      <c r="I27" s="35"/>
      <c r="J27" s="35"/>
    </row>
    <row r="28" spans="1:10" ht="12">
      <c r="A28" s="32"/>
      <c r="B28" s="37" t="s">
        <v>11</v>
      </c>
      <c r="C28" s="33" t="s">
        <v>265</v>
      </c>
      <c r="D28" s="33"/>
      <c r="E28" s="33"/>
      <c r="F28" s="33">
        <v>100</v>
      </c>
      <c r="G28" s="34"/>
      <c r="H28" s="35"/>
      <c r="I28" s="35"/>
      <c r="J28" s="35"/>
    </row>
    <row r="29" spans="1:10" ht="24">
      <c r="A29" s="32"/>
      <c r="B29" s="37" t="s">
        <v>12</v>
      </c>
      <c r="C29" s="33" t="s">
        <v>266</v>
      </c>
      <c r="D29" s="33"/>
      <c r="E29" s="33"/>
      <c r="F29" s="33">
        <v>400</v>
      </c>
      <c r="G29" s="34"/>
      <c r="H29" s="35"/>
      <c r="I29" s="35"/>
      <c r="J29" s="35"/>
    </row>
    <row r="30" spans="1:10" ht="24">
      <c r="A30" s="32"/>
      <c r="B30" s="128" t="s">
        <v>13</v>
      </c>
      <c r="C30" s="33" t="s">
        <v>263</v>
      </c>
      <c r="D30" s="33">
        <v>4</v>
      </c>
      <c r="E30" s="33">
        <v>6</v>
      </c>
      <c r="F30" s="33">
        <v>4</v>
      </c>
      <c r="G30" s="34"/>
      <c r="H30" s="35"/>
      <c r="I30" s="35"/>
      <c r="J30" s="35"/>
    </row>
    <row r="31" spans="1:10" ht="12">
      <c r="A31" s="40"/>
      <c r="B31" s="52" t="s">
        <v>89</v>
      </c>
      <c r="C31" s="33" t="s">
        <v>267</v>
      </c>
      <c r="D31" s="33">
        <v>4</v>
      </c>
      <c r="E31" s="33">
        <v>5</v>
      </c>
      <c r="F31" s="33">
        <v>4</v>
      </c>
      <c r="G31" s="34"/>
      <c r="H31" s="60"/>
      <c r="I31" s="60"/>
      <c r="J31" s="60"/>
    </row>
    <row r="32" spans="1:10" ht="24">
      <c r="A32" s="61" t="s">
        <v>268</v>
      </c>
      <c r="B32" s="37" t="s">
        <v>14</v>
      </c>
      <c r="C32" s="33" t="s">
        <v>269</v>
      </c>
      <c r="D32" s="33"/>
      <c r="E32" s="33"/>
      <c r="F32" s="33">
        <v>250</v>
      </c>
      <c r="G32" s="34"/>
      <c r="H32" s="35">
        <f>8+8+10</f>
        <v>26</v>
      </c>
      <c r="I32" s="35">
        <f>13+14+9+3</f>
        <v>39</v>
      </c>
      <c r="J32" s="35"/>
    </row>
    <row r="33" spans="1:10" ht="24">
      <c r="A33" s="55"/>
      <c r="B33" s="136" t="s">
        <v>15</v>
      </c>
      <c r="C33" s="33" t="s">
        <v>269</v>
      </c>
      <c r="D33" s="33"/>
      <c r="E33" s="33"/>
      <c r="F33" s="33">
        <v>120</v>
      </c>
      <c r="G33" s="137"/>
      <c r="H33" s="60"/>
      <c r="I33" s="60"/>
      <c r="J33" s="60"/>
    </row>
    <row r="34" spans="1:10" ht="24">
      <c r="A34" s="61" t="s">
        <v>270</v>
      </c>
      <c r="B34" s="52" t="s">
        <v>90</v>
      </c>
      <c r="C34" s="33" t="s">
        <v>79</v>
      </c>
      <c r="D34" s="33"/>
      <c r="E34" s="33"/>
      <c r="F34" s="33">
        <v>100</v>
      </c>
      <c r="G34" s="34"/>
      <c r="H34" s="35">
        <f>5+6+7</f>
        <v>18</v>
      </c>
      <c r="I34" s="35">
        <f>13+10+10+3</f>
        <v>36</v>
      </c>
      <c r="J34" s="35">
        <f>4+4+4</f>
        <v>12</v>
      </c>
    </row>
    <row r="35" spans="1:10" ht="36">
      <c r="A35" s="61"/>
      <c r="B35" s="86" t="s">
        <v>16</v>
      </c>
      <c r="C35" s="69"/>
      <c r="D35" s="69"/>
      <c r="E35" s="69"/>
      <c r="F35" s="70">
        <v>250</v>
      </c>
      <c r="G35" s="34"/>
      <c r="H35" s="35"/>
      <c r="I35" s="35"/>
      <c r="J35" s="35"/>
    </row>
    <row r="36" spans="1:10" ht="39.75" customHeight="1">
      <c r="A36" s="61"/>
      <c r="B36" s="128" t="s">
        <v>17</v>
      </c>
      <c r="C36" s="81" t="s">
        <v>271</v>
      </c>
      <c r="D36" s="33">
        <v>34</v>
      </c>
      <c r="E36" s="33">
        <v>100</v>
      </c>
      <c r="F36" s="33">
        <v>140</v>
      </c>
      <c r="G36" s="34"/>
      <c r="H36" s="35"/>
      <c r="I36" s="35"/>
      <c r="J36" s="35"/>
    </row>
    <row r="37" spans="1:10" ht="24">
      <c r="A37" s="61"/>
      <c r="B37" s="52" t="s">
        <v>91</v>
      </c>
      <c r="C37" s="33" t="s">
        <v>79</v>
      </c>
      <c r="D37" s="33">
        <v>16</v>
      </c>
      <c r="E37" s="33">
        <v>16</v>
      </c>
      <c r="F37" s="33">
        <v>60</v>
      </c>
      <c r="G37" s="34"/>
      <c r="H37" s="35"/>
      <c r="I37" s="35"/>
      <c r="J37" s="35"/>
    </row>
    <row r="38" spans="1:10" ht="24">
      <c r="A38" s="61"/>
      <c r="B38" s="52" t="s">
        <v>69</v>
      </c>
      <c r="C38" s="33" t="s">
        <v>79</v>
      </c>
      <c r="D38" s="33">
        <v>21</v>
      </c>
      <c r="E38" s="33">
        <v>21</v>
      </c>
      <c r="F38" s="33">
        <v>80</v>
      </c>
      <c r="G38" s="34"/>
      <c r="H38" s="35"/>
      <c r="I38" s="35"/>
      <c r="J38" s="35"/>
    </row>
    <row r="39" spans="1:10" ht="12">
      <c r="A39" s="61"/>
      <c r="B39" s="52" t="s">
        <v>92</v>
      </c>
      <c r="C39" s="33" t="s">
        <v>272</v>
      </c>
      <c r="D39" s="33"/>
      <c r="E39" s="33"/>
      <c r="F39" s="33">
        <v>80</v>
      </c>
      <c r="G39" s="34"/>
      <c r="H39" s="35"/>
      <c r="I39" s="35"/>
      <c r="J39" s="35"/>
    </row>
    <row r="40" spans="1:10" ht="24">
      <c r="A40" s="61"/>
      <c r="B40" s="138" t="s">
        <v>18</v>
      </c>
      <c r="C40" s="93" t="s">
        <v>79</v>
      </c>
      <c r="D40" s="93"/>
      <c r="E40" s="93"/>
      <c r="F40" s="93">
        <v>90</v>
      </c>
      <c r="G40" s="34"/>
      <c r="H40" s="35"/>
      <c r="I40" s="35"/>
      <c r="J40" s="35"/>
    </row>
    <row r="41" spans="1:10" ht="12">
      <c r="A41" s="61"/>
      <c r="B41" s="65"/>
      <c r="C41" s="53" t="s">
        <v>273</v>
      </c>
      <c r="D41" s="53"/>
      <c r="E41" s="53"/>
      <c r="F41" s="53"/>
      <c r="G41" s="34"/>
      <c r="H41" s="35"/>
      <c r="I41" s="35"/>
      <c r="J41" s="35"/>
    </row>
    <row r="42" spans="1:10" ht="12">
      <c r="A42" s="61"/>
      <c r="B42" s="65"/>
      <c r="C42" s="53" t="s">
        <v>80</v>
      </c>
      <c r="D42" s="53"/>
      <c r="E42" s="53"/>
      <c r="F42" s="53"/>
      <c r="G42" s="34"/>
      <c r="H42" s="35"/>
      <c r="I42" s="35"/>
      <c r="J42" s="35"/>
    </row>
    <row r="43" spans="1:10" ht="12">
      <c r="A43" s="61"/>
      <c r="B43" s="56"/>
      <c r="C43" s="57" t="s">
        <v>274</v>
      </c>
      <c r="D43" s="57"/>
      <c r="E43" s="57"/>
      <c r="F43" s="57"/>
      <c r="G43" s="34"/>
      <c r="H43" s="35"/>
      <c r="I43" s="35"/>
      <c r="J43" s="35"/>
    </row>
    <row r="44" spans="1:10" ht="24">
      <c r="A44" s="61"/>
      <c r="B44" s="128" t="s">
        <v>19</v>
      </c>
      <c r="C44" s="33" t="s">
        <v>271</v>
      </c>
      <c r="D44" s="33">
        <v>5</v>
      </c>
      <c r="E44" s="33">
        <v>10</v>
      </c>
      <c r="F44" s="33">
        <v>3</v>
      </c>
      <c r="G44" s="34"/>
      <c r="H44" s="35"/>
      <c r="I44" s="35"/>
      <c r="J44" s="35"/>
    </row>
    <row r="45" spans="1:10" ht="24">
      <c r="A45" s="61"/>
      <c r="B45" s="52" t="s">
        <v>93</v>
      </c>
      <c r="C45" s="33" t="s">
        <v>79</v>
      </c>
      <c r="D45" s="33">
        <v>10</v>
      </c>
      <c r="E45" s="33">
        <v>10</v>
      </c>
      <c r="F45" s="33">
        <v>60</v>
      </c>
      <c r="G45" s="34"/>
      <c r="H45" s="35"/>
      <c r="I45" s="35"/>
      <c r="J45" s="35"/>
    </row>
    <row r="46" spans="1:10" ht="24">
      <c r="A46" s="61"/>
      <c r="B46" s="52" t="s">
        <v>94</v>
      </c>
      <c r="C46" s="33" t="s">
        <v>80</v>
      </c>
      <c r="D46" s="33"/>
      <c r="E46" s="33"/>
      <c r="F46" s="33">
        <v>100</v>
      </c>
      <c r="G46" s="139"/>
      <c r="H46" s="35"/>
      <c r="I46" s="35"/>
      <c r="J46" s="35"/>
    </row>
    <row r="47" spans="1:10" ht="12">
      <c r="A47" s="61"/>
      <c r="B47" s="86" t="s">
        <v>20</v>
      </c>
      <c r="C47" s="69" t="s">
        <v>271</v>
      </c>
      <c r="D47" s="70">
        <v>16</v>
      </c>
      <c r="E47" s="70">
        <v>15</v>
      </c>
      <c r="F47" s="70">
        <v>4</v>
      </c>
      <c r="G47" s="139"/>
      <c r="H47" s="35"/>
      <c r="I47" s="35"/>
      <c r="J47" s="35"/>
    </row>
    <row r="48" spans="1:10" ht="24">
      <c r="A48" s="61"/>
      <c r="B48" s="86" t="s">
        <v>21</v>
      </c>
      <c r="C48" s="69" t="s">
        <v>271</v>
      </c>
      <c r="D48" s="70">
        <v>18</v>
      </c>
      <c r="E48" s="70">
        <v>19</v>
      </c>
      <c r="F48" s="70">
        <v>4</v>
      </c>
      <c r="G48" s="34"/>
      <c r="H48" s="35"/>
      <c r="I48" s="35"/>
      <c r="J48" s="35"/>
    </row>
    <row r="49" spans="1:10" ht="12">
      <c r="A49" s="51" t="s">
        <v>275</v>
      </c>
      <c r="B49" s="37" t="s">
        <v>22</v>
      </c>
      <c r="C49" s="33" t="s">
        <v>81</v>
      </c>
      <c r="D49" s="33"/>
      <c r="E49" s="33"/>
      <c r="F49" s="33">
        <v>60</v>
      </c>
      <c r="G49" s="34"/>
      <c r="H49" s="54">
        <f>3+3+7</f>
        <v>13</v>
      </c>
      <c r="I49" s="54">
        <f>11+12+12+3</f>
        <v>38</v>
      </c>
      <c r="J49" s="54">
        <v>7</v>
      </c>
    </row>
    <row r="50" spans="1:10" ht="24">
      <c r="A50" s="61"/>
      <c r="B50" s="37" t="s">
        <v>23</v>
      </c>
      <c r="C50" s="33" t="s">
        <v>81</v>
      </c>
      <c r="D50" s="33">
        <v>6</v>
      </c>
      <c r="E50" s="33">
        <v>10</v>
      </c>
      <c r="F50" s="33">
        <v>2</v>
      </c>
      <c r="G50" s="34"/>
      <c r="H50" s="35"/>
      <c r="I50" s="35"/>
      <c r="J50" s="35"/>
    </row>
    <row r="51" spans="1:10" ht="12">
      <c r="A51" s="61"/>
      <c r="B51" s="37" t="s">
        <v>74</v>
      </c>
      <c r="C51" s="33" t="s">
        <v>81</v>
      </c>
      <c r="D51" s="33"/>
      <c r="E51" s="33"/>
      <c r="F51" s="33">
        <v>150</v>
      </c>
      <c r="G51" s="34"/>
      <c r="H51" s="35"/>
      <c r="I51" s="35"/>
      <c r="J51" s="35"/>
    </row>
    <row r="52" spans="1:10" ht="24">
      <c r="A52" s="61"/>
      <c r="B52" s="37" t="s">
        <v>24</v>
      </c>
      <c r="C52" s="93" t="s">
        <v>81</v>
      </c>
      <c r="D52" s="33"/>
      <c r="E52" s="33"/>
      <c r="F52" s="33">
        <v>80</v>
      </c>
      <c r="G52" s="34"/>
      <c r="H52" s="35"/>
      <c r="I52" s="35"/>
      <c r="J52" s="35"/>
    </row>
    <row r="53" spans="1:10" ht="14.25" customHeight="1">
      <c r="A53" s="55"/>
      <c r="B53" s="86" t="s">
        <v>25</v>
      </c>
      <c r="C53" s="33" t="s">
        <v>81</v>
      </c>
      <c r="D53" s="33"/>
      <c r="E53" s="33"/>
      <c r="F53" s="33">
        <v>100</v>
      </c>
      <c r="G53" s="99"/>
      <c r="H53" s="60"/>
      <c r="I53" s="60"/>
      <c r="J53" s="60"/>
    </row>
    <row r="54" spans="1:10" ht="12">
      <c r="A54" s="140" t="s">
        <v>276</v>
      </c>
      <c r="B54" s="38" t="s">
        <v>26</v>
      </c>
      <c r="C54" s="39" t="s">
        <v>0</v>
      </c>
      <c r="D54" s="40"/>
      <c r="E54" s="40"/>
      <c r="F54" s="39">
        <v>100</v>
      </c>
      <c r="G54" s="34"/>
      <c r="H54" s="35">
        <f>8+11+9+1</f>
        <v>29</v>
      </c>
      <c r="I54" s="35">
        <f>11+14+7+3</f>
        <v>35</v>
      </c>
      <c r="J54" s="35"/>
    </row>
    <row r="55" spans="1:10" ht="12">
      <c r="A55" s="140"/>
      <c r="B55" s="37" t="s">
        <v>2</v>
      </c>
      <c r="C55" s="33" t="s">
        <v>0</v>
      </c>
      <c r="D55" s="33"/>
      <c r="E55" s="33"/>
      <c r="F55" s="33">
        <v>70</v>
      </c>
      <c r="G55" s="34"/>
      <c r="H55" s="35"/>
      <c r="I55" s="35"/>
      <c r="J55" s="35"/>
    </row>
    <row r="56" spans="1:10" ht="24">
      <c r="A56" s="61"/>
      <c r="B56" s="37" t="s">
        <v>27</v>
      </c>
      <c r="C56" s="33" t="s">
        <v>0</v>
      </c>
      <c r="D56" s="33">
        <v>19</v>
      </c>
      <c r="E56" s="33">
        <v>18</v>
      </c>
      <c r="F56" s="33">
        <v>90</v>
      </c>
      <c r="G56" s="34"/>
      <c r="H56" s="35"/>
      <c r="I56" s="35"/>
      <c r="J56" s="35"/>
    </row>
    <row r="57" spans="1:10" ht="24">
      <c r="A57" s="61"/>
      <c r="B57" s="86" t="s">
        <v>28</v>
      </c>
      <c r="C57" s="33" t="s">
        <v>0</v>
      </c>
      <c r="D57" s="33"/>
      <c r="E57" s="33"/>
      <c r="F57" s="33">
        <v>70</v>
      </c>
      <c r="G57" s="34"/>
      <c r="H57" s="35"/>
      <c r="I57" s="35"/>
      <c r="J57" s="35"/>
    </row>
    <row r="58" spans="1:10" ht="36">
      <c r="A58" s="61"/>
      <c r="B58" s="37" t="s">
        <v>29</v>
      </c>
      <c r="C58" s="33" t="s">
        <v>0</v>
      </c>
      <c r="D58" s="33"/>
      <c r="E58" s="33"/>
      <c r="F58" s="33">
        <v>70</v>
      </c>
      <c r="G58" s="34"/>
      <c r="H58" s="35"/>
      <c r="I58" s="35"/>
      <c r="J58" s="35"/>
    </row>
    <row r="59" spans="1:10" ht="24">
      <c r="A59" s="61"/>
      <c r="B59" s="141" t="s">
        <v>95</v>
      </c>
      <c r="C59" s="33" t="s">
        <v>0</v>
      </c>
      <c r="D59" s="33">
        <v>19</v>
      </c>
      <c r="E59" s="33">
        <v>39</v>
      </c>
      <c r="F59" s="33">
        <v>120</v>
      </c>
      <c r="G59" s="34"/>
      <c r="H59" s="60"/>
      <c r="I59" s="57"/>
      <c r="J59" s="57"/>
    </row>
    <row r="60" spans="1:10" ht="12">
      <c r="A60" s="63" t="s">
        <v>277</v>
      </c>
      <c r="B60" s="52"/>
      <c r="C60" s="33"/>
      <c r="D60" s="33"/>
      <c r="E60" s="33"/>
      <c r="F60" s="33"/>
      <c r="G60" s="34"/>
      <c r="H60" s="64"/>
      <c r="I60" s="64">
        <v>1</v>
      </c>
      <c r="J60" s="64">
        <f>2+3+3</f>
        <v>8</v>
      </c>
    </row>
    <row r="61" spans="1:10" ht="12">
      <c r="A61" s="63" t="s">
        <v>278</v>
      </c>
      <c r="B61" s="37" t="s">
        <v>30</v>
      </c>
      <c r="C61" s="33" t="s">
        <v>279</v>
      </c>
      <c r="D61" s="33">
        <v>19</v>
      </c>
      <c r="E61" s="33">
        <v>38</v>
      </c>
      <c r="F61" s="33">
        <v>100</v>
      </c>
      <c r="G61" s="53"/>
      <c r="H61" s="64">
        <f>2+2+3</f>
        <v>7</v>
      </c>
      <c r="I61" s="64">
        <f>9+11+9+3</f>
        <v>32</v>
      </c>
      <c r="J61" s="64"/>
    </row>
    <row r="62" spans="1:10" ht="24">
      <c r="A62" s="51" t="s">
        <v>280</v>
      </c>
      <c r="B62" s="37" t="s">
        <v>31</v>
      </c>
      <c r="C62" s="33" t="s">
        <v>281</v>
      </c>
      <c r="D62" s="33"/>
      <c r="E62" s="33"/>
      <c r="F62" s="33">
        <v>150</v>
      </c>
      <c r="G62" s="34"/>
      <c r="H62" s="35">
        <f>2+3+7</f>
        <v>12</v>
      </c>
      <c r="I62" s="35">
        <f>12+12+8+1</f>
        <v>33</v>
      </c>
      <c r="J62" s="35">
        <f>4+4+2</f>
        <v>10</v>
      </c>
    </row>
    <row r="63" spans="1:10" ht="12">
      <c r="A63" s="61"/>
      <c r="B63" s="86" t="s">
        <v>32</v>
      </c>
      <c r="C63" s="33" t="s">
        <v>281</v>
      </c>
      <c r="D63" s="33"/>
      <c r="E63" s="33"/>
      <c r="F63" s="33">
        <v>60</v>
      </c>
      <c r="G63" s="34"/>
      <c r="H63" s="35"/>
      <c r="I63" s="35"/>
      <c r="J63" s="35"/>
    </row>
    <row r="64" spans="1:10" ht="24">
      <c r="A64" s="61"/>
      <c r="B64" s="37" t="s">
        <v>33</v>
      </c>
      <c r="C64" s="33" t="s">
        <v>282</v>
      </c>
      <c r="D64" s="33"/>
      <c r="E64" s="33"/>
      <c r="F64" s="33">
        <v>120</v>
      </c>
      <c r="G64" s="34"/>
      <c r="H64" s="35"/>
      <c r="I64" s="35"/>
      <c r="J64" s="35"/>
    </row>
    <row r="65" spans="1:10" ht="12">
      <c r="A65" s="61"/>
      <c r="B65" s="37" t="s">
        <v>34</v>
      </c>
      <c r="C65" s="33" t="s">
        <v>281</v>
      </c>
      <c r="D65" s="33"/>
      <c r="E65" s="33"/>
      <c r="F65" s="33">
        <v>100</v>
      </c>
      <c r="G65" s="34"/>
      <c r="H65" s="35"/>
      <c r="I65" s="35"/>
      <c r="J65" s="35"/>
    </row>
    <row r="66" spans="1:10" ht="12.75" customHeight="1">
      <c r="A66" s="61"/>
      <c r="B66" s="37" t="s">
        <v>33</v>
      </c>
      <c r="C66" s="33" t="s">
        <v>281</v>
      </c>
      <c r="D66" s="33"/>
      <c r="E66" s="33"/>
      <c r="F66" s="33">
        <v>150</v>
      </c>
      <c r="G66" s="34"/>
      <c r="H66" s="35"/>
      <c r="I66" s="35"/>
      <c r="J66" s="35"/>
    </row>
    <row r="67" spans="1:10" ht="12">
      <c r="A67" s="51" t="s">
        <v>283</v>
      </c>
      <c r="B67" s="128" t="s">
        <v>74</v>
      </c>
      <c r="C67" s="33" t="s">
        <v>284</v>
      </c>
      <c r="D67" s="33"/>
      <c r="E67" s="33"/>
      <c r="F67" s="33">
        <v>80</v>
      </c>
      <c r="G67" s="34"/>
      <c r="H67" s="54">
        <f>1+2+7</f>
        <v>10</v>
      </c>
      <c r="I67" s="54">
        <f>11+12+10+1</f>
        <v>34</v>
      </c>
      <c r="J67" s="54">
        <v>2</v>
      </c>
    </row>
    <row r="68" spans="1:10" ht="24">
      <c r="A68" s="61"/>
      <c r="B68" s="52" t="s">
        <v>96</v>
      </c>
      <c r="C68" s="33" t="s">
        <v>284</v>
      </c>
      <c r="D68" s="33">
        <v>6</v>
      </c>
      <c r="E68" s="33">
        <v>12</v>
      </c>
      <c r="F68" s="33">
        <v>40</v>
      </c>
      <c r="G68" s="34"/>
      <c r="H68" s="35"/>
      <c r="I68" s="35"/>
      <c r="J68" s="35"/>
    </row>
    <row r="69" spans="1:10" ht="24">
      <c r="A69" s="40"/>
      <c r="B69" s="128" t="s">
        <v>35</v>
      </c>
      <c r="C69" s="33" t="s">
        <v>284</v>
      </c>
      <c r="D69" s="33">
        <v>6</v>
      </c>
      <c r="E69" s="33">
        <v>5</v>
      </c>
      <c r="F69" s="33">
        <v>68</v>
      </c>
      <c r="G69" s="34"/>
      <c r="H69" s="60"/>
      <c r="I69" s="60"/>
      <c r="J69" s="60"/>
    </row>
    <row r="70" spans="1:10" ht="12">
      <c r="A70" s="63" t="s">
        <v>285</v>
      </c>
      <c r="B70" s="52"/>
      <c r="C70" s="33"/>
      <c r="D70" s="33"/>
      <c r="E70" s="33"/>
      <c r="F70" s="33"/>
      <c r="G70" s="34"/>
      <c r="H70" s="64">
        <v>1</v>
      </c>
      <c r="I70" s="64">
        <v>2</v>
      </c>
      <c r="J70" s="64">
        <f>2+3+3</f>
        <v>8</v>
      </c>
    </row>
    <row r="71" spans="1:10" ht="24">
      <c r="A71" s="61" t="s">
        <v>286</v>
      </c>
      <c r="B71" s="37" t="s">
        <v>37</v>
      </c>
      <c r="C71" s="45" t="s">
        <v>286</v>
      </c>
      <c r="D71" s="33">
        <v>6</v>
      </c>
      <c r="E71" s="33">
        <v>15</v>
      </c>
      <c r="F71" s="33">
        <v>70</v>
      </c>
      <c r="G71" s="34"/>
      <c r="H71" s="54">
        <f>1+2+4+1</f>
        <v>8</v>
      </c>
      <c r="I71" s="54">
        <f>11+12+8+3</f>
        <v>34</v>
      </c>
      <c r="J71" s="54">
        <v>5</v>
      </c>
    </row>
    <row r="72" spans="1:10" ht="24">
      <c r="A72" s="61"/>
      <c r="B72" s="86" t="s">
        <v>36</v>
      </c>
      <c r="C72" s="70" t="s">
        <v>287</v>
      </c>
      <c r="D72" s="70">
        <v>6</v>
      </c>
      <c r="E72" s="70">
        <v>24</v>
      </c>
      <c r="F72" s="70">
        <v>40</v>
      </c>
      <c r="G72" s="34"/>
      <c r="H72" s="60"/>
      <c r="I72" s="60"/>
      <c r="J72" s="60"/>
    </row>
    <row r="73" spans="1:10" ht="12">
      <c r="A73" s="63" t="s">
        <v>288</v>
      </c>
      <c r="B73" s="52" t="s">
        <v>38</v>
      </c>
      <c r="C73" s="33"/>
      <c r="D73" s="33"/>
      <c r="E73" s="33"/>
      <c r="F73" s="33"/>
      <c r="G73" s="34"/>
      <c r="H73" s="60"/>
      <c r="I73" s="64">
        <f>3+1</f>
        <v>4</v>
      </c>
      <c r="J73" s="64">
        <f>3+3+2</f>
        <v>8</v>
      </c>
    </row>
    <row r="74" spans="1:10" ht="12">
      <c r="A74" s="55" t="s">
        <v>289</v>
      </c>
      <c r="B74" s="52"/>
      <c r="C74" s="33"/>
      <c r="D74" s="33"/>
      <c r="E74" s="33"/>
      <c r="F74" s="33"/>
      <c r="G74" s="99"/>
      <c r="H74" s="64">
        <f>1+5+2</f>
        <v>8</v>
      </c>
      <c r="I74" s="64">
        <v>2</v>
      </c>
      <c r="J74" s="64">
        <f>1+1+1</f>
        <v>3</v>
      </c>
    </row>
    <row r="75" spans="1:10" ht="36">
      <c r="A75" s="55" t="s">
        <v>290</v>
      </c>
      <c r="B75" s="56" t="s">
        <v>40</v>
      </c>
      <c r="C75" s="75" t="s">
        <v>39</v>
      </c>
      <c r="D75" s="57"/>
      <c r="E75" s="57"/>
      <c r="F75" s="57">
        <v>70</v>
      </c>
      <c r="G75" s="34"/>
      <c r="H75" s="60">
        <f>2+1+2</f>
        <v>5</v>
      </c>
      <c r="I75" s="60">
        <f>11+11+8+3</f>
        <v>33</v>
      </c>
      <c r="J75" s="60">
        <v>5</v>
      </c>
    </row>
    <row r="76" spans="1:10" ht="12">
      <c r="A76" s="51" t="s">
        <v>291</v>
      </c>
      <c r="B76" s="52" t="s">
        <v>97</v>
      </c>
      <c r="C76" s="33" t="s">
        <v>292</v>
      </c>
      <c r="D76" s="33">
        <v>5</v>
      </c>
      <c r="E76" s="33">
        <v>5</v>
      </c>
      <c r="F76" s="33">
        <v>55</v>
      </c>
      <c r="G76" s="34"/>
      <c r="H76" s="35">
        <f>2+3</f>
        <v>5</v>
      </c>
      <c r="I76" s="35">
        <f>2+3+2</f>
        <v>7</v>
      </c>
      <c r="J76" s="35">
        <f>3+6+7</f>
        <v>16</v>
      </c>
    </row>
    <row r="77" spans="1:10" ht="12">
      <c r="A77" s="140"/>
      <c r="B77" s="52" t="s">
        <v>98</v>
      </c>
      <c r="C77" s="33" t="s">
        <v>292</v>
      </c>
      <c r="D77" s="33"/>
      <c r="E77" s="33"/>
      <c r="F77" s="33">
        <v>25</v>
      </c>
      <c r="G77" s="34"/>
      <c r="H77" s="35"/>
      <c r="I77" s="35"/>
      <c r="J77" s="35"/>
    </row>
    <row r="78" spans="1:10" ht="13.5">
      <c r="A78" s="40"/>
      <c r="B78" s="52" t="s">
        <v>41</v>
      </c>
      <c r="C78" s="33" t="s">
        <v>292</v>
      </c>
      <c r="D78" s="33"/>
      <c r="E78" s="33"/>
      <c r="F78" s="33">
        <v>25</v>
      </c>
      <c r="G78" s="34"/>
      <c r="H78" s="60"/>
      <c r="I78" s="60"/>
      <c r="J78" s="60"/>
    </row>
    <row r="79" spans="1:10" ht="12">
      <c r="A79" s="51" t="s">
        <v>82</v>
      </c>
      <c r="B79" s="37" t="s">
        <v>42</v>
      </c>
      <c r="C79" s="33" t="s">
        <v>293</v>
      </c>
      <c r="D79" s="33"/>
      <c r="E79" s="33"/>
      <c r="F79" s="33">
        <v>65</v>
      </c>
      <c r="G79" s="53"/>
      <c r="H79" s="54">
        <f>13+8+8+1</f>
        <v>30</v>
      </c>
      <c r="I79" s="54">
        <f>12+14+10+3</f>
        <v>39</v>
      </c>
      <c r="J79" s="54"/>
    </row>
    <row r="80" spans="1:10" ht="24">
      <c r="A80" s="61"/>
      <c r="B80" s="37" t="s">
        <v>43</v>
      </c>
      <c r="C80" s="33" t="s">
        <v>82</v>
      </c>
      <c r="D80" s="33"/>
      <c r="E80" s="33"/>
      <c r="F80" s="33">
        <v>70</v>
      </c>
      <c r="G80" s="53"/>
      <c r="H80" s="35"/>
      <c r="I80" s="35"/>
      <c r="J80" s="35"/>
    </row>
    <row r="81" spans="1:10" ht="24">
      <c r="A81" s="61"/>
      <c r="B81" s="37" t="s">
        <v>44</v>
      </c>
      <c r="C81" s="57" t="s">
        <v>82</v>
      </c>
      <c r="D81" s="57"/>
      <c r="E81" s="57"/>
      <c r="F81" s="57">
        <v>113</v>
      </c>
      <c r="G81" s="34"/>
      <c r="H81" s="35"/>
      <c r="I81" s="35"/>
      <c r="J81" s="35"/>
    </row>
    <row r="82" spans="1:10" ht="12">
      <c r="A82" s="61"/>
      <c r="B82" s="37" t="s">
        <v>45</v>
      </c>
      <c r="C82" s="33" t="s">
        <v>82</v>
      </c>
      <c r="D82" s="33"/>
      <c r="E82" s="33"/>
      <c r="F82" s="33">
        <v>70</v>
      </c>
      <c r="G82" s="34"/>
      <c r="H82" s="35"/>
      <c r="I82" s="35"/>
      <c r="J82" s="35"/>
    </row>
    <row r="83" spans="1:10" ht="24">
      <c r="A83" s="61"/>
      <c r="B83" s="37" t="s">
        <v>46</v>
      </c>
      <c r="C83" s="33" t="s">
        <v>82</v>
      </c>
      <c r="D83" s="33"/>
      <c r="E83" s="33"/>
      <c r="F83" s="33">
        <v>13</v>
      </c>
      <c r="G83" s="34"/>
      <c r="H83" s="35"/>
      <c r="I83" s="35"/>
      <c r="J83" s="35"/>
    </row>
    <row r="84" spans="1:10" ht="24">
      <c r="A84" s="61"/>
      <c r="B84" s="37" t="s">
        <v>47</v>
      </c>
      <c r="C84" s="33" t="s">
        <v>82</v>
      </c>
      <c r="D84" s="33"/>
      <c r="E84" s="33"/>
      <c r="F84" s="33">
        <v>80</v>
      </c>
      <c r="G84" s="34"/>
      <c r="H84" s="35"/>
      <c r="I84" s="35"/>
      <c r="J84" s="35"/>
    </row>
    <row r="85" spans="1:10" ht="24">
      <c r="A85" s="55"/>
      <c r="B85" s="37" t="s">
        <v>48</v>
      </c>
      <c r="C85" s="33" t="s">
        <v>82</v>
      </c>
      <c r="D85" s="33"/>
      <c r="E85" s="33"/>
      <c r="F85" s="33">
        <v>130</v>
      </c>
      <c r="G85" s="34"/>
      <c r="H85" s="35"/>
      <c r="I85" s="35"/>
      <c r="J85" s="35"/>
    </row>
    <row r="86" spans="1:10" ht="12">
      <c r="A86" s="61" t="s">
        <v>294</v>
      </c>
      <c r="B86" s="86" t="s">
        <v>49</v>
      </c>
      <c r="C86" s="33" t="s">
        <v>295</v>
      </c>
      <c r="D86" s="33"/>
      <c r="E86" s="33"/>
      <c r="F86" s="33">
        <v>80</v>
      </c>
      <c r="G86" s="34"/>
      <c r="H86" s="54">
        <f>3+3+5</f>
        <v>11</v>
      </c>
      <c r="I86" s="54">
        <f>11+10+8+3</f>
        <v>32</v>
      </c>
      <c r="J86" s="54"/>
    </row>
    <row r="87" spans="1:10" ht="24">
      <c r="A87" s="61"/>
      <c r="B87" s="128" t="s">
        <v>50</v>
      </c>
      <c r="C87" s="33" t="s">
        <v>295</v>
      </c>
      <c r="D87" s="33"/>
      <c r="E87" s="33"/>
      <c r="F87" s="33">
        <v>50</v>
      </c>
      <c r="G87" s="34"/>
      <c r="H87" s="35"/>
      <c r="I87" s="35"/>
      <c r="J87" s="35"/>
    </row>
    <row r="88" spans="1:10" ht="12">
      <c r="A88" s="55"/>
      <c r="B88" s="52" t="s">
        <v>99</v>
      </c>
      <c r="C88" s="33" t="s">
        <v>295</v>
      </c>
      <c r="D88" s="33"/>
      <c r="E88" s="33"/>
      <c r="F88" s="33">
        <v>80</v>
      </c>
      <c r="G88" s="34"/>
      <c r="H88" s="35"/>
      <c r="I88" s="35"/>
      <c r="J88" s="35"/>
    </row>
    <row r="89" spans="1:10" ht="12">
      <c r="A89" s="63" t="s">
        <v>83</v>
      </c>
      <c r="B89" s="128" t="s">
        <v>51</v>
      </c>
      <c r="C89" s="33" t="s">
        <v>83</v>
      </c>
      <c r="D89" s="33"/>
      <c r="E89" s="33"/>
      <c r="F89" s="33">
        <v>75</v>
      </c>
      <c r="G89" s="34"/>
      <c r="H89" s="64">
        <f>4+4+8</f>
        <v>16</v>
      </c>
      <c r="I89" s="64">
        <f>11+13+9+3</f>
        <v>36</v>
      </c>
      <c r="J89" s="64">
        <v>5</v>
      </c>
    </row>
    <row r="90" spans="1:10" ht="12">
      <c r="A90" s="51" t="s">
        <v>296</v>
      </c>
      <c r="B90" s="37" t="s">
        <v>52</v>
      </c>
      <c r="C90" s="33" t="s">
        <v>84</v>
      </c>
      <c r="D90" s="33"/>
      <c r="E90" s="33"/>
      <c r="F90" s="33">
        <v>60</v>
      </c>
      <c r="G90" s="34"/>
      <c r="H90" s="54">
        <f>3+3+3</f>
        <v>9</v>
      </c>
      <c r="I90" s="54">
        <f>12+13+10+1</f>
        <v>36</v>
      </c>
      <c r="J90" s="54">
        <f>3+6+4</f>
        <v>13</v>
      </c>
    </row>
    <row r="91" spans="1:10" ht="24">
      <c r="A91" s="61"/>
      <c r="B91" s="37" t="s">
        <v>53</v>
      </c>
      <c r="C91" s="33" t="s">
        <v>84</v>
      </c>
      <c r="D91" s="33"/>
      <c r="E91" s="33"/>
      <c r="F91" s="33">
        <v>42</v>
      </c>
      <c r="G91" s="53"/>
      <c r="H91" s="35"/>
      <c r="I91" s="35"/>
      <c r="J91" s="35"/>
    </row>
    <row r="92" spans="1:10" ht="24">
      <c r="A92" s="40"/>
      <c r="B92" s="37" t="s">
        <v>54</v>
      </c>
      <c r="C92" s="33" t="s">
        <v>84</v>
      </c>
      <c r="D92" s="33">
        <v>4</v>
      </c>
      <c r="E92" s="33">
        <v>6</v>
      </c>
      <c r="F92" s="33">
        <v>20</v>
      </c>
      <c r="G92" s="57"/>
      <c r="H92" s="60"/>
      <c r="I92" s="60"/>
      <c r="J92" s="60"/>
    </row>
    <row r="93" spans="1:10" ht="12">
      <c r="A93" s="61" t="s">
        <v>85</v>
      </c>
      <c r="B93" s="86" t="s">
        <v>55</v>
      </c>
      <c r="C93" s="33" t="s">
        <v>297</v>
      </c>
      <c r="D93" s="33">
        <v>19</v>
      </c>
      <c r="E93" s="33">
        <v>38</v>
      </c>
      <c r="F93" s="33">
        <v>6</v>
      </c>
      <c r="G93" s="34"/>
      <c r="H93" s="35">
        <f>8+9+8+1</f>
        <v>26</v>
      </c>
      <c r="I93" s="35">
        <f>13+14+10+3</f>
        <v>40</v>
      </c>
      <c r="J93" s="35">
        <f>4+4</f>
        <v>8</v>
      </c>
    </row>
    <row r="94" spans="1:10" ht="12" customHeight="1">
      <c r="A94" s="61"/>
      <c r="B94" s="86" t="s">
        <v>56</v>
      </c>
      <c r="C94" s="33" t="s">
        <v>297</v>
      </c>
      <c r="D94" s="33">
        <v>19</v>
      </c>
      <c r="E94" s="33">
        <v>36</v>
      </c>
      <c r="F94" s="33">
        <v>450</v>
      </c>
      <c r="G94" s="34"/>
      <c r="H94" s="35"/>
      <c r="I94" s="35"/>
      <c r="J94" s="35"/>
    </row>
    <row r="95" spans="1:10" ht="12">
      <c r="A95" s="61"/>
      <c r="B95" s="86" t="s">
        <v>57</v>
      </c>
      <c r="C95" s="33" t="s">
        <v>297</v>
      </c>
      <c r="D95" s="33"/>
      <c r="E95" s="33"/>
      <c r="F95" s="33">
        <v>150</v>
      </c>
      <c r="G95" s="34"/>
      <c r="H95" s="35"/>
      <c r="I95" s="35"/>
      <c r="J95" s="35"/>
    </row>
    <row r="96" spans="1:10" ht="14.25" customHeight="1">
      <c r="A96" s="61"/>
      <c r="B96" s="86" t="s">
        <v>58</v>
      </c>
      <c r="C96" s="33" t="s">
        <v>297</v>
      </c>
      <c r="D96" s="33"/>
      <c r="E96" s="33"/>
      <c r="F96" s="33">
        <v>100</v>
      </c>
      <c r="G96" s="34"/>
      <c r="H96" s="35"/>
      <c r="I96" s="35"/>
      <c r="J96" s="35"/>
    </row>
    <row r="97" spans="1:10" ht="12">
      <c r="A97" s="61"/>
      <c r="B97" s="86" t="s">
        <v>59</v>
      </c>
      <c r="C97" s="33" t="s">
        <v>297</v>
      </c>
      <c r="D97" s="33"/>
      <c r="E97" s="33"/>
      <c r="F97" s="33">
        <v>300</v>
      </c>
      <c r="G97" s="34"/>
      <c r="H97" s="35"/>
      <c r="I97" s="35"/>
      <c r="J97" s="35"/>
    </row>
    <row r="98" spans="1:10" ht="12">
      <c r="A98" s="32"/>
      <c r="B98" s="86" t="s">
        <v>60</v>
      </c>
      <c r="C98" s="33" t="s">
        <v>297</v>
      </c>
      <c r="D98" s="33"/>
      <c r="E98" s="33"/>
      <c r="F98" s="33">
        <v>150</v>
      </c>
      <c r="G98" s="34"/>
      <c r="H98" s="60"/>
      <c r="I98" s="60"/>
      <c r="J98" s="60"/>
    </row>
    <row r="99" spans="1:10" ht="24">
      <c r="A99" s="52" t="s">
        <v>71</v>
      </c>
      <c r="B99" s="52"/>
      <c r="C99" s="33"/>
      <c r="D99" s="33"/>
      <c r="E99" s="33"/>
      <c r="F99" s="142"/>
      <c r="G99" s="34"/>
      <c r="H99" s="64"/>
      <c r="I99" s="64">
        <v>2</v>
      </c>
      <c r="J99" s="64">
        <f>2+2+3</f>
        <v>7</v>
      </c>
    </row>
    <row r="100" spans="1:10" ht="24">
      <c r="A100" s="61" t="s">
        <v>298</v>
      </c>
      <c r="B100" s="52" t="s">
        <v>61</v>
      </c>
      <c r="C100" s="33" t="s">
        <v>299</v>
      </c>
      <c r="D100" s="33">
        <v>11</v>
      </c>
      <c r="E100" s="33">
        <v>11</v>
      </c>
      <c r="F100" s="33">
        <v>7</v>
      </c>
      <c r="G100" s="34"/>
      <c r="H100" s="64">
        <f>1+1</f>
        <v>2</v>
      </c>
      <c r="I100" s="64">
        <v>3</v>
      </c>
      <c r="J100" s="64">
        <f>1+5+1</f>
        <v>7</v>
      </c>
    </row>
    <row r="101" spans="1:10" ht="24">
      <c r="A101" s="52" t="s">
        <v>300</v>
      </c>
      <c r="B101" s="52"/>
      <c r="C101" s="33"/>
      <c r="D101" s="33"/>
      <c r="E101" s="33"/>
      <c r="F101" s="33"/>
      <c r="G101" s="34"/>
      <c r="H101" s="60"/>
      <c r="I101" s="64">
        <v>2</v>
      </c>
      <c r="J101" s="64">
        <f>3+3+2</f>
        <v>8</v>
      </c>
    </row>
    <row r="102" spans="1:10" ht="12">
      <c r="A102" s="63" t="s">
        <v>301</v>
      </c>
      <c r="B102" s="52"/>
      <c r="C102" s="33"/>
      <c r="D102" s="33"/>
      <c r="E102" s="33"/>
      <c r="F102" s="33"/>
      <c r="G102" s="34"/>
      <c r="H102" s="64">
        <v>1</v>
      </c>
      <c r="I102" s="64">
        <v>2</v>
      </c>
      <c r="J102" s="70">
        <f>2+3+1</f>
        <v>6</v>
      </c>
    </row>
    <row r="103" spans="1:10" ht="12">
      <c r="A103" s="51" t="s">
        <v>302</v>
      </c>
      <c r="B103" s="143" t="s">
        <v>63</v>
      </c>
      <c r="C103" s="33" t="s">
        <v>62</v>
      </c>
      <c r="D103" s="33"/>
      <c r="E103" s="33"/>
      <c r="F103" s="33">
        <v>300</v>
      </c>
      <c r="G103" s="34"/>
      <c r="H103" s="35">
        <f>3+6+5</f>
        <v>14</v>
      </c>
      <c r="I103" s="35">
        <f>2+7+1</f>
        <v>10</v>
      </c>
      <c r="J103" s="35">
        <f>3+3</f>
        <v>6</v>
      </c>
    </row>
    <row r="104" spans="1:10" ht="36">
      <c r="A104" s="32"/>
      <c r="B104" s="52" t="s">
        <v>100</v>
      </c>
      <c r="C104" s="33" t="s">
        <v>62</v>
      </c>
      <c r="D104" s="33">
        <v>12</v>
      </c>
      <c r="E104" s="33">
        <v>11</v>
      </c>
      <c r="F104" s="33">
        <v>5</v>
      </c>
      <c r="G104" s="34"/>
      <c r="H104" s="32"/>
      <c r="I104" s="32"/>
      <c r="J104" s="32"/>
    </row>
    <row r="105" spans="1:10" ht="13.5" customHeight="1">
      <c r="A105" s="55"/>
      <c r="B105" s="52" t="s">
        <v>101</v>
      </c>
      <c r="C105" s="33" t="s">
        <v>62</v>
      </c>
      <c r="D105" s="33"/>
      <c r="E105" s="33"/>
      <c r="F105" s="33">
        <v>50</v>
      </c>
      <c r="G105" s="57"/>
      <c r="H105" s="60"/>
      <c r="I105" s="60"/>
      <c r="J105" s="60"/>
    </row>
    <row r="106" spans="1:10" ht="15" customHeight="1">
      <c r="A106" s="61" t="s">
        <v>303</v>
      </c>
      <c r="B106" s="37" t="s">
        <v>72</v>
      </c>
      <c r="C106" s="33" t="s">
        <v>304</v>
      </c>
      <c r="D106" s="33"/>
      <c r="E106" s="33"/>
      <c r="F106" s="33">
        <v>60</v>
      </c>
      <c r="G106" s="34"/>
      <c r="H106" s="35">
        <f>8+6+11+1</f>
        <v>26</v>
      </c>
      <c r="I106" s="35">
        <f>12+11+10+3</f>
        <v>36</v>
      </c>
      <c r="J106" s="35">
        <f>3+10+3</f>
        <v>16</v>
      </c>
    </row>
    <row r="107" spans="1:10" ht="12">
      <c r="A107" s="61"/>
      <c r="B107" s="37" t="s">
        <v>64</v>
      </c>
      <c r="C107" s="33" t="s">
        <v>304</v>
      </c>
      <c r="D107" s="33"/>
      <c r="E107" s="73"/>
      <c r="F107" s="33">
        <v>18</v>
      </c>
      <c r="G107" s="34"/>
      <c r="H107" s="35"/>
      <c r="I107" s="35"/>
      <c r="J107" s="35"/>
    </row>
    <row r="108" spans="1:10" ht="12" customHeight="1">
      <c r="A108" s="61"/>
      <c r="B108" s="37" t="s">
        <v>65</v>
      </c>
      <c r="C108" s="33" t="s">
        <v>304</v>
      </c>
      <c r="D108" s="33">
        <v>19</v>
      </c>
      <c r="E108" s="33">
        <v>57</v>
      </c>
      <c r="F108" s="33">
        <v>450</v>
      </c>
      <c r="G108" s="34"/>
      <c r="H108" s="35"/>
      <c r="I108" s="35"/>
      <c r="J108" s="35"/>
    </row>
    <row r="109" spans="1:10" ht="24">
      <c r="A109" s="61"/>
      <c r="B109" s="52" t="s">
        <v>102</v>
      </c>
      <c r="C109" s="33" t="s">
        <v>305</v>
      </c>
      <c r="D109" s="33">
        <v>19</v>
      </c>
      <c r="E109" s="33">
        <v>38</v>
      </c>
      <c r="F109" s="33">
        <v>120</v>
      </c>
      <c r="G109" s="34"/>
      <c r="H109" s="35"/>
      <c r="I109" s="35"/>
      <c r="J109" s="35"/>
    </row>
    <row r="110" spans="1:10" ht="13.5" customHeight="1">
      <c r="A110" s="40"/>
      <c r="B110" s="52" t="s">
        <v>103</v>
      </c>
      <c r="C110" s="33" t="s">
        <v>304</v>
      </c>
      <c r="D110" s="33">
        <v>21</v>
      </c>
      <c r="E110" s="33">
        <v>19</v>
      </c>
      <c r="F110" s="33">
        <v>25</v>
      </c>
      <c r="G110" s="34"/>
      <c r="H110" s="60"/>
      <c r="I110" s="60"/>
      <c r="J110" s="60"/>
    </row>
    <row r="111" spans="1:10" ht="24">
      <c r="A111" s="61" t="s">
        <v>306</v>
      </c>
      <c r="B111" s="144" t="s">
        <v>68</v>
      </c>
      <c r="C111" s="81" t="s">
        <v>307</v>
      </c>
      <c r="D111" s="81">
        <v>27</v>
      </c>
      <c r="E111" s="81">
        <v>40</v>
      </c>
      <c r="F111" s="81">
        <v>130</v>
      </c>
      <c r="G111" s="34"/>
      <c r="H111" s="35">
        <f>4+5+5+1</f>
        <v>15</v>
      </c>
      <c r="I111" s="35">
        <f>12+14+9+3</f>
        <v>38</v>
      </c>
      <c r="J111" s="35">
        <f>4+2+4</f>
        <v>10</v>
      </c>
    </row>
    <row r="112" spans="1:10" ht="26.25" customHeight="1">
      <c r="A112" s="61"/>
      <c r="B112" s="128" t="s">
        <v>67</v>
      </c>
      <c r="C112" s="33" t="s">
        <v>307</v>
      </c>
      <c r="D112" s="33">
        <v>4</v>
      </c>
      <c r="E112" s="33">
        <v>8</v>
      </c>
      <c r="F112" s="33">
        <v>20</v>
      </c>
      <c r="G112" s="34"/>
      <c r="H112" s="35"/>
      <c r="I112" s="35"/>
      <c r="J112" s="35"/>
    </row>
    <row r="113" spans="1:10" ht="12">
      <c r="A113" s="61"/>
      <c r="B113" s="52" t="s">
        <v>70</v>
      </c>
      <c r="C113" s="33" t="s">
        <v>307</v>
      </c>
      <c r="D113" s="33"/>
      <c r="E113" s="33"/>
      <c r="F113" s="33">
        <v>70</v>
      </c>
      <c r="G113" s="34"/>
      <c r="H113" s="35"/>
      <c r="I113" s="35"/>
      <c r="J113" s="35"/>
    </row>
    <row r="114" spans="1:10" ht="11.25" customHeight="1">
      <c r="A114" s="55"/>
      <c r="B114" s="128" t="s">
        <v>66</v>
      </c>
      <c r="C114" s="33" t="s">
        <v>307</v>
      </c>
      <c r="D114" s="33"/>
      <c r="E114" s="33"/>
      <c r="F114" s="33">
        <v>60</v>
      </c>
      <c r="G114" s="137"/>
      <c r="H114" s="60"/>
      <c r="I114" s="60"/>
      <c r="J114" s="60"/>
    </row>
    <row r="115" spans="1:10" ht="12.75" thickBot="1">
      <c r="A115" s="145"/>
      <c r="B115" s="146"/>
      <c r="C115" s="147"/>
      <c r="D115" s="147"/>
      <c r="E115" s="147"/>
      <c r="F115" s="147"/>
      <c r="G115" s="147"/>
      <c r="H115" s="148"/>
      <c r="I115" s="148"/>
      <c r="J115" s="148"/>
    </row>
    <row r="116" spans="1:10" ht="12.75" thickBot="1">
      <c r="A116" s="145"/>
      <c r="B116" s="149" t="s">
        <v>501</v>
      </c>
      <c r="C116" s="150"/>
      <c r="D116" s="118">
        <f>SUM(D3:D116)</f>
        <v>398</v>
      </c>
      <c r="E116" s="118">
        <f>SUM(E4:E116)</f>
        <v>724</v>
      </c>
      <c r="F116" s="118">
        <f>SUM(F4:F116)</f>
        <v>7832</v>
      </c>
      <c r="G116" s="117"/>
      <c r="H116" s="151">
        <f>SUM(H4:H116)</f>
        <v>370</v>
      </c>
      <c r="I116" s="151">
        <f>SUM(I4:I116)</f>
        <v>662</v>
      </c>
      <c r="J116" s="152">
        <f>SUM(J3:J117)</f>
        <v>222</v>
      </c>
    </row>
    <row r="117" spans="1:10" ht="26.25" customHeight="1">
      <c r="A117" s="145"/>
      <c r="B117" s="153"/>
      <c r="C117" s="153"/>
      <c r="D117" s="154"/>
      <c r="E117" s="154"/>
      <c r="F117" s="154"/>
      <c r="G117" s="153"/>
      <c r="H117" s="155"/>
      <c r="I117" s="155"/>
      <c r="J117" s="155"/>
    </row>
    <row r="118" spans="4:10" ht="12">
      <c r="D118" s="68"/>
      <c r="E118" s="68"/>
      <c r="H118" s="71"/>
      <c r="I118" s="71"/>
      <c r="J118" s="71"/>
    </row>
    <row r="120" spans="4:10" ht="12">
      <c r="D120" s="68"/>
      <c r="E120" s="68"/>
      <c r="F120" s="68"/>
      <c r="H120" s="71"/>
      <c r="I120" s="71"/>
      <c r="J120" s="71"/>
    </row>
    <row r="121" spans="4:10" ht="12">
      <c r="D121" s="68"/>
      <c r="E121" s="68"/>
      <c r="F121" s="68"/>
      <c r="H121" s="71"/>
      <c r="I121" s="71"/>
      <c r="J121" s="71"/>
    </row>
    <row r="122" spans="4:10" ht="12">
      <c r="D122" s="68"/>
      <c r="E122" s="68"/>
      <c r="F122" s="68"/>
      <c r="H122" s="71"/>
      <c r="I122" s="71"/>
      <c r="J122" s="71"/>
    </row>
    <row r="123" spans="4:10" ht="12">
      <c r="D123" s="68"/>
      <c r="E123" s="68"/>
      <c r="F123" s="68"/>
      <c r="H123" s="71"/>
      <c r="I123" s="71"/>
      <c r="J123" s="71"/>
    </row>
    <row r="124" spans="4:10" ht="12">
      <c r="D124" s="68"/>
      <c r="E124" s="68"/>
      <c r="F124" s="68"/>
      <c r="H124" s="71"/>
      <c r="I124" s="71"/>
      <c r="J124" s="71"/>
    </row>
    <row r="125" spans="4:10" ht="12">
      <c r="D125" s="68"/>
      <c r="E125" s="68"/>
      <c r="F125" s="68"/>
      <c r="H125" s="71"/>
      <c r="I125" s="71"/>
      <c r="J125" s="71"/>
    </row>
    <row r="126" spans="4:10" ht="12">
      <c r="D126" s="68"/>
      <c r="E126" s="68"/>
      <c r="F126" s="68"/>
      <c r="H126" s="71"/>
      <c r="I126" s="71"/>
      <c r="J126" s="71"/>
    </row>
    <row r="127" spans="4:10" ht="12">
      <c r="D127" s="68"/>
      <c r="E127" s="68"/>
      <c r="F127" s="68"/>
      <c r="H127" s="71"/>
      <c r="I127" s="71"/>
      <c r="J127" s="71"/>
    </row>
    <row r="128" spans="4:10" ht="12">
      <c r="D128" s="68"/>
      <c r="E128" s="68"/>
      <c r="F128" s="68"/>
      <c r="H128" s="71"/>
      <c r="I128" s="71"/>
      <c r="J128" s="71"/>
    </row>
    <row r="129" spans="4:10" ht="12">
      <c r="D129" s="68"/>
      <c r="E129" s="68"/>
      <c r="F129" s="68"/>
      <c r="H129" s="71"/>
      <c r="I129" s="71"/>
      <c r="J129" s="71"/>
    </row>
    <row r="130" spans="4:10" ht="12">
      <c r="D130" s="68"/>
      <c r="E130" s="68"/>
      <c r="F130" s="68"/>
      <c r="H130" s="71"/>
      <c r="I130" s="71"/>
      <c r="J130" s="71"/>
    </row>
    <row r="131" spans="4:10" ht="12">
      <c r="D131" s="68"/>
      <c r="E131" s="68"/>
      <c r="F131" s="68"/>
      <c r="H131" s="71"/>
      <c r="I131" s="71"/>
      <c r="J131" s="71"/>
    </row>
    <row r="132" spans="8:10" ht="12">
      <c r="H132" s="71"/>
      <c r="I132" s="71"/>
      <c r="J132" s="71"/>
    </row>
    <row r="133" spans="8:10" ht="12">
      <c r="H133" s="71"/>
      <c r="I133" s="71"/>
      <c r="J133" s="71"/>
    </row>
    <row r="134" spans="8:10" ht="12">
      <c r="H134" s="71"/>
      <c r="I134" s="71"/>
      <c r="J134" s="71"/>
    </row>
    <row r="135" spans="8:10" ht="12">
      <c r="H135" s="71"/>
      <c r="I135" s="71"/>
      <c r="J135" s="71"/>
    </row>
    <row r="136" spans="8:10" ht="12">
      <c r="H136" s="71"/>
      <c r="I136" s="71"/>
      <c r="J136" s="71"/>
    </row>
    <row r="137" spans="8:10" ht="12">
      <c r="H137" s="71"/>
      <c r="I137" s="71"/>
      <c r="J137" s="71"/>
    </row>
    <row r="138" spans="8:10" ht="12">
      <c r="H138" s="71"/>
      <c r="I138" s="71"/>
      <c r="J138" s="71"/>
    </row>
    <row r="139" spans="8:10" ht="12">
      <c r="H139" s="68"/>
      <c r="I139" s="68"/>
      <c r="J139" s="68"/>
    </row>
    <row r="140" spans="8:10" ht="12">
      <c r="H140" s="68"/>
      <c r="I140" s="68"/>
      <c r="J140" s="68"/>
    </row>
    <row r="141" spans="8:10" ht="12">
      <c r="H141" s="68"/>
      <c r="I141" s="68"/>
      <c r="J141" s="68"/>
    </row>
    <row r="142" spans="8:10" ht="12">
      <c r="H142" s="68"/>
      <c r="I142" s="68"/>
      <c r="J142" s="68"/>
    </row>
    <row r="143" spans="8:10" ht="12">
      <c r="H143" s="68"/>
      <c r="I143" s="68"/>
      <c r="J143" s="68"/>
    </row>
    <row r="144" spans="8:10" ht="12">
      <c r="H144" s="68"/>
      <c r="I144" s="68"/>
      <c r="J144" s="68"/>
    </row>
    <row r="145" spans="8:10" ht="12">
      <c r="H145" s="68"/>
      <c r="I145" s="68"/>
      <c r="J145" s="68"/>
    </row>
    <row r="146" spans="8:10" ht="12">
      <c r="H146" s="68"/>
      <c r="I146" s="68"/>
      <c r="J146" s="68"/>
    </row>
    <row r="147" spans="8:10" ht="12">
      <c r="H147" s="68"/>
      <c r="I147" s="68"/>
      <c r="J147" s="68"/>
    </row>
    <row r="148" spans="8:10" ht="12">
      <c r="H148" s="68"/>
      <c r="I148" s="68"/>
      <c r="J148" s="68"/>
    </row>
    <row r="149" spans="8:10" ht="12">
      <c r="H149" s="68"/>
      <c r="I149" s="68"/>
      <c r="J149" s="68"/>
    </row>
    <row r="150" spans="8:10" ht="12">
      <c r="H150" s="68"/>
      <c r="I150" s="68"/>
      <c r="J150" s="68"/>
    </row>
    <row r="151" spans="8:10" ht="12">
      <c r="H151" s="68"/>
      <c r="I151" s="68"/>
      <c r="J151" s="68"/>
    </row>
    <row r="152" spans="8:10" ht="12">
      <c r="H152" s="68"/>
      <c r="I152" s="68"/>
      <c r="J152" s="68"/>
    </row>
    <row r="153" spans="8:10" ht="12">
      <c r="H153" s="68"/>
      <c r="I153" s="68"/>
      <c r="J153" s="68"/>
    </row>
    <row r="154" spans="8:10" ht="12">
      <c r="H154" s="68"/>
      <c r="I154" s="68"/>
      <c r="J154" s="68"/>
    </row>
    <row r="155" spans="8:10" ht="12">
      <c r="H155" s="68"/>
      <c r="I155" s="68"/>
      <c r="J155" s="68"/>
    </row>
    <row r="156" spans="8:10" ht="12">
      <c r="H156" s="68"/>
      <c r="I156" s="68"/>
      <c r="J156" s="68"/>
    </row>
    <row r="157" spans="8:10" ht="12">
      <c r="H157" s="68"/>
      <c r="I157" s="68"/>
      <c r="J157" s="68"/>
    </row>
    <row r="158" spans="8:10" ht="12">
      <c r="H158" s="68"/>
      <c r="I158" s="68"/>
      <c r="J158" s="68"/>
    </row>
    <row r="159" spans="8:10" ht="12">
      <c r="H159" s="68"/>
      <c r="I159" s="68"/>
      <c r="J159" s="68"/>
    </row>
    <row r="160" spans="8:10" ht="12">
      <c r="H160" s="68"/>
      <c r="I160" s="68"/>
      <c r="J160" s="68"/>
    </row>
    <row r="161" spans="8:10" ht="12">
      <c r="H161" s="68"/>
      <c r="I161" s="68"/>
      <c r="J161" s="68"/>
    </row>
    <row r="162" spans="8:10" ht="12">
      <c r="H162" s="68"/>
      <c r="I162" s="68"/>
      <c r="J162" s="68"/>
    </row>
    <row r="163" spans="8:10" ht="12">
      <c r="H163" s="68"/>
      <c r="I163" s="68"/>
      <c r="J163" s="68"/>
    </row>
    <row r="164" spans="8:10" ht="12">
      <c r="H164" s="68"/>
      <c r="I164" s="68"/>
      <c r="J164" s="68"/>
    </row>
    <row r="165" spans="8:10" ht="12">
      <c r="H165" s="68"/>
      <c r="I165" s="68"/>
      <c r="J165" s="68"/>
    </row>
    <row r="166" spans="8:10" ht="12">
      <c r="H166" s="68"/>
      <c r="I166" s="68"/>
      <c r="J166" s="68"/>
    </row>
    <row r="167" spans="8:10" ht="12">
      <c r="H167" s="68"/>
      <c r="I167" s="68"/>
      <c r="J167" s="68"/>
    </row>
    <row r="168" spans="8:10" ht="12">
      <c r="H168" s="68"/>
      <c r="I168" s="68"/>
      <c r="J168" s="68"/>
    </row>
    <row r="169" spans="8:10" ht="12">
      <c r="H169" s="68"/>
      <c r="I169" s="68"/>
      <c r="J169" s="68"/>
    </row>
    <row r="170" spans="8:10" ht="12">
      <c r="H170" s="68"/>
      <c r="I170" s="68"/>
      <c r="J170" s="68"/>
    </row>
    <row r="171" spans="8:10" ht="12">
      <c r="H171" s="68"/>
      <c r="I171" s="68"/>
      <c r="J171" s="68"/>
    </row>
    <row r="172" spans="8:10" ht="12">
      <c r="H172" s="68"/>
      <c r="I172" s="68"/>
      <c r="J172" s="68"/>
    </row>
    <row r="173" spans="8:10" ht="12">
      <c r="H173" s="68"/>
      <c r="I173" s="68"/>
      <c r="J173" s="68"/>
    </row>
    <row r="174" spans="8:10" ht="12">
      <c r="H174" s="68"/>
      <c r="I174" s="68"/>
      <c r="J174" s="68"/>
    </row>
    <row r="175" spans="8:10" ht="12">
      <c r="H175" s="68"/>
      <c r="I175" s="68"/>
      <c r="J175" s="68"/>
    </row>
    <row r="176" spans="8:10" ht="12">
      <c r="H176" s="68"/>
      <c r="I176" s="68"/>
      <c r="J176" s="68"/>
    </row>
    <row r="177" spans="8:10" ht="12">
      <c r="H177" s="68"/>
      <c r="I177" s="68"/>
      <c r="J177" s="68"/>
    </row>
    <row r="178" spans="8:10" ht="12">
      <c r="H178" s="68"/>
      <c r="I178" s="68"/>
      <c r="J178" s="68"/>
    </row>
    <row r="179" spans="8:10" ht="12">
      <c r="H179" s="68"/>
      <c r="I179" s="68"/>
      <c r="J179" s="68"/>
    </row>
    <row r="180" spans="8:10" ht="12">
      <c r="H180" s="68"/>
      <c r="I180" s="68"/>
      <c r="J180" s="68"/>
    </row>
    <row r="181" spans="8:10" ht="12">
      <c r="H181" s="68"/>
      <c r="I181" s="68"/>
      <c r="J181" s="68"/>
    </row>
    <row r="182" spans="8:10" ht="12">
      <c r="H182" s="68"/>
      <c r="I182" s="68"/>
      <c r="J182" s="68"/>
    </row>
    <row r="183" spans="8:10" ht="12">
      <c r="H183" s="68"/>
      <c r="I183" s="68"/>
      <c r="J183" s="68"/>
    </row>
    <row r="184" spans="8:10" ht="12">
      <c r="H184" s="68"/>
      <c r="I184" s="68"/>
      <c r="J184" s="68"/>
    </row>
    <row r="185" spans="8:10" ht="12">
      <c r="H185" s="68"/>
      <c r="I185" s="68"/>
      <c r="J185" s="68"/>
    </row>
    <row r="186" spans="8:10" ht="12">
      <c r="H186" s="68"/>
      <c r="I186" s="68"/>
      <c r="J186" s="68"/>
    </row>
    <row r="187" spans="8:10" ht="12">
      <c r="H187" s="68"/>
      <c r="I187" s="68"/>
      <c r="J187" s="68"/>
    </row>
    <row r="188" spans="8:10" ht="12">
      <c r="H188" s="68"/>
      <c r="I188" s="68"/>
      <c r="J188" s="68"/>
    </row>
    <row r="189" spans="8:10" ht="12">
      <c r="H189" s="68"/>
      <c r="I189" s="68"/>
      <c r="J189" s="68"/>
    </row>
    <row r="190" spans="8:10" ht="12">
      <c r="H190" s="68"/>
      <c r="I190" s="68"/>
      <c r="J190" s="68"/>
    </row>
    <row r="191" spans="8:10" ht="12">
      <c r="H191" s="68"/>
      <c r="I191" s="68"/>
      <c r="J191" s="68"/>
    </row>
    <row r="192" spans="8:10" ht="12">
      <c r="H192" s="68"/>
      <c r="I192" s="68"/>
      <c r="J192" s="68"/>
    </row>
    <row r="193" spans="8:10" ht="12">
      <c r="H193" s="68"/>
      <c r="I193" s="68"/>
      <c r="J193" s="68"/>
    </row>
    <row r="194" spans="8:10" ht="12">
      <c r="H194" s="68"/>
      <c r="I194" s="68"/>
      <c r="J194" s="68"/>
    </row>
    <row r="195" spans="8:10" ht="12">
      <c r="H195" s="68"/>
      <c r="I195" s="68"/>
      <c r="J195" s="68"/>
    </row>
    <row r="196" spans="8:10" ht="12">
      <c r="H196" s="68"/>
      <c r="I196" s="68"/>
      <c r="J196" s="68"/>
    </row>
    <row r="197" spans="8:10" ht="12">
      <c r="H197" s="68"/>
      <c r="I197" s="68"/>
      <c r="J197" s="68"/>
    </row>
    <row r="198" spans="8:10" ht="12">
      <c r="H198" s="68"/>
      <c r="I198" s="68"/>
      <c r="J198" s="68"/>
    </row>
    <row r="199" spans="8:10" ht="12">
      <c r="H199" s="68"/>
      <c r="I199" s="68"/>
      <c r="J199" s="68"/>
    </row>
    <row r="200" spans="8:10" ht="12">
      <c r="H200" s="68"/>
      <c r="I200" s="68"/>
      <c r="J200" s="68"/>
    </row>
    <row r="201" spans="8:10" ht="12">
      <c r="H201" s="68"/>
      <c r="I201" s="68"/>
      <c r="J201" s="68"/>
    </row>
    <row r="202" spans="8:10" ht="12">
      <c r="H202" s="68"/>
      <c r="I202" s="68"/>
      <c r="J202" s="68"/>
    </row>
  </sheetData>
  <mergeCells count="10">
    <mergeCell ref="A1:A3"/>
    <mergeCell ref="B1:F1"/>
    <mergeCell ref="H1:J1"/>
    <mergeCell ref="B2:B3"/>
    <mergeCell ref="C2:C3"/>
    <mergeCell ref="D2:D3"/>
    <mergeCell ref="E2:F2"/>
    <mergeCell ref="H2:H3"/>
    <mergeCell ref="I2:I3"/>
    <mergeCell ref="J2:J3"/>
  </mergeCells>
  <printOptions horizontalCentered="1" verticalCentered="1"/>
  <pageMargins left="0.3" right="0.25" top="1.01" bottom="0.69" header="0.27" footer="0.5118110236220472"/>
  <pageSetup horizontalDpi="300" verticalDpi="300" orientation="landscape" paperSize="9" r:id="rId3"/>
  <headerFooter alignWithMargins="0">
    <oddHeader>&amp;L&amp;"Times New Roman,Regular"&amp;U
Latin America and the Caribbean &amp;C&amp;"Times New Roman,Regular"&amp;9PCIPD/1/3
Annex III, page &amp;P
Awareness Building and Human Resource Development Activities
1996/1997/1998 up to March 31, 1999</oddHeader>
    <oddFooter>&amp;R&amp;"Times New Roman,Regular"&amp;8&amp;F/&amp;A</oddFooter>
  </headerFooter>
  <rowBreaks count="6" manualBreakCount="6">
    <brk id="21" max="9" man="1"/>
    <brk id="33" max="9" man="1"/>
    <brk id="53" max="9" man="1"/>
    <brk id="74" max="9" man="1"/>
    <brk id="92" max="9" man="1"/>
    <brk id="105" max="9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9"/>
  <sheetViews>
    <sheetView tabSelected="1" workbookViewId="0" topLeftCell="E26">
      <selection activeCell="G40" sqref="G40"/>
    </sheetView>
  </sheetViews>
  <sheetFormatPr defaultColWidth="9.140625" defaultRowHeight="12.75"/>
  <cols>
    <col min="1" max="1" width="25.8515625" style="36" customWidth="1"/>
    <col min="2" max="2" width="11.57421875" style="36" customWidth="1"/>
    <col min="3" max="3" width="11.140625" style="36" customWidth="1"/>
    <col min="4" max="4" width="22.00390625" style="36" customWidth="1"/>
    <col min="5" max="5" width="20.421875" style="36" customWidth="1"/>
    <col min="6" max="6" width="15.8515625" style="36" customWidth="1"/>
    <col min="7" max="7" width="17.28125" style="36" customWidth="1"/>
    <col min="8" max="16384" width="9.140625" style="36" customWidth="1"/>
  </cols>
  <sheetData>
    <row r="1" spans="1:7" ht="12.75" customHeight="1">
      <c r="A1" s="176" t="s">
        <v>107</v>
      </c>
      <c r="B1" s="179" t="s">
        <v>504</v>
      </c>
      <c r="C1" s="179"/>
      <c r="D1" s="176" t="s">
        <v>505</v>
      </c>
      <c r="E1" s="176" t="s">
        <v>506</v>
      </c>
      <c r="F1" s="176" t="s">
        <v>507</v>
      </c>
      <c r="G1" s="176" t="s">
        <v>508</v>
      </c>
    </row>
    <row r="2" spans="1:7" ht="12">
      <c r="A2" s="177"/>
      <c r="B2" s="176" t="s">
        <v>509</v>
      </c>
      <c r="C2" s="176" t="s">
        <v>510</v>
      </c>
      <c r="D2" s="177"/>
      <c r="E2" s="177"/>
      <c r="F2" s="177"/>
      <c r="G2" s="177"/>
    </row>
    <row r="3" spans="1:7" ht="12">
      <c r="A3" s="178"/>
      <c r="B3" s="178"/>
      <c r="C3" s="178"/>
      <c r="D3" s="178"/>
      <c r="E3" s="178"/>
      <c r="F3" s="178"/>
      <c r="G3" s="178"/>
    </row>
    <row r="4" spans="1:7" ht="12">
      <c r="A4" s="69" t="s">
        <v>253</v>
      </c>
      <c r="B4" s="70"/>
      <c r="C4" s="70" t="s">
        <v>511</v>
      </c>
      <c r="D4" s="70" t="s">
        <v>525</v>
      </c>
      <c r="E4" s="70" t="s">
        <v>511</v>
      </c>
      <c r="F4" s="69"/>
      <c r="G4" s="69"/>
    </row>
    <row r="5" spans="1:7" ht="12">
      <c r="A5" s="69" t="s">
        <v>255</v>
      </c>
      <c r="B5" s="70"/>
      <c r="C5" s="70"/>
      <c r="D5" s="70"/>
      <c r="E5" s="70" t="s">
        <v>511</v>
      </c>
      <c r="F5" s="69"/>
      <c r="G5" s="69"/>
    </row>
    <row r="6" spans="1:7" ht="12">
      <c r="A6" s="69" t="s">
        <v>256</v>
      </c>
      <c r="B6" s="70"/>
      <c r="C6" s="70" t="s">
        <v>511</v>
      </c>
      <c r="D6" s="70"/>
      <c r="E6" s="70" t="s">
        <v>511</v>
      </c>
      <c r="F6" s="69"/>
      <c r="G6" s="69"/>
    </row>
    <row r="7" spans="1:7" ht="12">
      <c r="A7" s="69" t="s">
        <v>257</v>
      </c>
      <c r="B7" s="70"/>
      <c r="C7" s="70" t="s">
        <v>511</v>
      </c>
      <c r="D7" s="70"/>
      <c r="E7" s="70"/>
      <c r="F7" s="69"/>
      <c r="G7" s="69"/>
    </row>
    <row r="8" spans="1:7" ht="12">
      <c r="A8" s="69" t="s">
        <v>258</v>
      </c>
      <c r="B8" s="70" t="s">
        <v>511</v>
      </c>
      <c r="C8" s="70" t="s">
        <v>511</v>
      </c>
      <c r="D8" s="70" t="s">
        <v>514</v>
      </c>
      <c r="E8" s="70" t="s">
        <v>511</v>
      </c>
      <c r="F8" s="69"/>
      <c r="G8" s="69"/>
    </row>
    <row r="9" spans="1:7" ht="12">
      <c r="A9" s="69" t="s">
        <v>261</v>
      </c>
      <c r="B9" s="70"/>
      <c r="C9" s="70" t="s">
        <v>511</v>
      </c>
      <c r="D9" s="70" t="s">
        <v>530</v>
      </c>
      <c r="E9" s="70" t="s">
        <v>511</v>
      </c>
      <c r="F9" s="69"/>
      <c r="G9" s="69"/>
    </row>
    <row r="10" spans="1:7" ht="12">
      <c r="A10" s="69" t="s">
        <v>268</v>
      </c>
      <c r="B10" s="70" t="s">
        <v>511</v>
      </c>
      <c r="C10" s="70" t="s">
        <v>511</v>
      </c>
      <c r="D10" s="70" t="s">
        <v>515</v>
      </c>
      <c r="E10" s="70" t="s">
        <v>511</v>
      </c>
      <c r="F10" s="69"/>
      <c r="G10" s="69"/>
    </row>
    <row r="11" spans="1:7" ht="12">
      <c r="A11" s="69" t="s">
        <v>270</v>
      </c>
      <c r="B11" s="70" t="s">
        <v>511</v>
      </c>
      <c r="C11" s="70" t="s">
        <v>511</v>
      </c>
      <c r="D11" s="70" t="s">
        <v>515</v>
      </c>
      <c r="E11" s="70" t="s">
        <v>511</v>
      </c>
      <c r="F11" s="69"/>
      <c r="G11" s="69"/>
    </row>
    <row r="12" spans="1:7" ht="12">
      <c r="A12" s="69" t="s">
        <v>275</v>
      </c>
      <c r="B12" s="70"/>
      <c r="C12" s="70" t="s">
        <v>511</v>
      </c>
      <c r="D12" s="70" t="s">
        <v>527</v>
      </c>
      <c r="E12" s="70" t="s">
        <v>511</v>
      </c>
      <c r="F12" s="69"/>
      <c r="G12" s="69"/>
    </row>
    <row r="13" spans="1:7" ht="12">
      <c r="A13" s="69" t="s">
        <v>276</v>
      </c>
      <c r="B13" s="70" t="s">
        <v>511</v>
      </c>
      <c r="C13" s="70" t="s">
        <v>511</v>
      </c>
      <c r="D13" s="70" t="s">
        <v>524</v>
      </c>
      <c r="E13" s="70" t="s">
        <v>511</v>
      </c>
      <c r="F13" s="69"/>
      <c r="G13" s="69"/>
    </row>
    <row r="14" spans="1:7" ht="12">
      <c r="A14" s="69" t="s">
        <v>531</v>
      </c>
      <c r="B14" s="70"/>
      <c r="C14" s="70" t="s">
        <v>511</v>
      </c>
      <c r="D14" s="70" t="s">
        <v>512</v>
      </c>
      <c r="E14" s="70" t="s">
        <v>511</v>
      </c>
      <c r="F14" s="69"/>
      <c r="G14" s="69"/>
    </row>
    <row r="15" spans="1:7" ht="12">
      <c r="A15" s="69" t="s">
        <v>280</v>
      </c>
      <c r="B15" s="70" t="s">
        <v>511</v>
      </c>
      <c r="C15" s="70" t="s">
        <v>511</v>
      </c>
      <c r="D15" s="70" t="s">
        <v>525</v>
      </c>
      <c r="E15" s="70" t="s">
        <v>511</v>
      </c>
      <c r="F15" s="69"/>
      <c r="G15" s="69"/>
    </row>
    <row r="16" spans="1:7" ht="12">
      <c r="A16" s="69" t="s">
        <v>283</v>
      </c>
      <c r="B16" s="70"/>
      <c r="C16" s="70" t="s">
        <v>511</v>
      </c>
      <c r="D16" s="70"/>
      <c r="E16" s="70" t="s">
        <v>511</v>
      </c>
      <c r="F16" s="69"/>
      <c r="G16" s="69"/>
    </row>
    <row r="17" spans="1:7" ht="12">
      <c r="A17" s="69" t="s">
        <v>285</v>
      </c>
      <c r="B17" s="70"/>
      <c r="C17" s="70" t="s">
        <v>511</v>
      </c>
      <c r="D17" s="70"/>
      <c r="E17" s="70" t="s">
        <v>511</v>
      </c>
      <c r="F17" s="69"/>
      <c r="G17" s="69"/>
    </row>
    <row r="18" spans="1:7" ht="12">
      <c r="A18" s="69" t="s">
        <v>286</v>
      </c>
      <c r="B18" s="70"/>
      <c r="C18" s="70" t="s">
        <v>511</v>
      </c>
      <c r="D18" s="70"/>
      <c r="E18" s="70" t="s">
        <v>511</v>
      </c>
      <c r="F18" s="69"/>
      <c r="G18" s="69"/>
    </row>
    <row r="19" spans="1:7" ht="12">
      <c r="A19" s="69" t="s">
        <v>289</v>
      </c>
      <c r="B19" s="70"/>
      <c r="C19" s="70" t="s">
        <v>511</v>
      </c>
      <c r="D19" s="70"/>
      <c r="E19" s="70"/>
      <c r="F19" s="69"/>
      <c r="G19" s="69"/>
    </row>
    <row r="20" spans="1:7" ht="12">
      <c r="A20" s="69" t="s">
        <v>290</v>
      </c>
      <c r="B20" s="70"/>
      <c r="C20" s="70" t="s">
        <v>511</v>
      </c>
      <c r="D20" s="70"/>
      <c r="E20" s="70" t="s">
        <v>511</v>
      </c>
      <c r="F20" s="69"/>
      <c r="G20" s="69"/>
    </row>
    <row r="21" spans="1:7" ht="12">
      <c r="A21" s="69" t="s">
        <v>291</v>
      </c>
      <c r="B21" s="70"/>
      <c r="C21" s="70" t="s">
        <v>511</v>
      </c>
      <c r="D21" s="70"/>
      <c r="E21" s="70" t="s">
        <v>511</v>
      </c>
      <c r="F21" s="69"/>
      <c r="G21" s="69"/>
    </row>
    <row r="22" spans="1:7" ht="12">
      <c r="A22" s="69" t="s">
        <v>532</v>
      </c>
      <c r="B22" s="70" t="s">
        <v>511</v>
      </c>
      <c r="C22" s="70" t="s">
        <v>511</v>
      </c>
      <c r="D22" s="70" t="s">
        <v>524</v>
      </c>
      <c r="E22" s="70" t="s">
        <v>511</v>
      </c>
      <c r="F22" s="69"/>
      <c r="G22" s="69"/>
    </row>
    <row r="23" spans="1:7" ht="12">
      <c r="A23" s="69" t="s">
        <v>294</v>
      </c>
      <c r="B23" s="70"/>
      <c r="C23" s="70" t="s">
        <v>511</v>
      </c>
      <c r="D23" s="70"/>
      <c r="E23" s="70" t="s">
        <v>511</v>
      </c>
      <c r="F23" s="69"/>
      <c r="G23" s="69"/>
    </row>
    <row r="24" spans="1:7" ht="12">
      <c r="A24" s="69" t="s">
        <v>533</v>
      </c>
      <c r="B24" s="70"/>
      <c r="C24" s="70" t="s">
        <v>511</v>
      </c>
      <c r="D24" s="70" t="s">
        <v>527</v>
      </c>
      <c r="E24" s="70" t="s">
        <v>511</v>
      </c>
      <c r="F24" s="69"/>
      <c r="G24" s="69"/>
    </row>
    <row r="25" spans="1:7" ht="12">
      <c r="A25" s="69" t="s">
        <v>296</v>
      </c>
      <c r="B25" s="70"/>
      <c r="C25" s="70" t="s">
        <v>511</v>
      </c>
      <c r="D25" s="70" t="s">
        <v>525</v>
      </c>
      <c r="E25" s="70" t="s">
        <v>511</v>
      </c>
      <c r="F25" s="69"/>
      <c r="G25" s="69"/>
    </row>
    <row r="26" spans="1:7" ht="12">
      <c r="A26" s="69" t="s">
        <v>534</v>
      </c>
      <c r="B26" s="70" t="s">
        <v>511</v>
      </c>
      <c r="C26" s="70" t="s">
        <v>511</v>
      </c>
      <c r="D26" s="70" t="s">
        <v>512</v>
      </c>
      <c r="E26" s="70" t="s">
        <v>511</v>
      </c>
      <c r="F26" s="69"/>
      <c r="G26" s="69"/>
    </row>
    <row r="27" spans="1:7" ht="12">
      <c r="A27" s="69" t="s">
        <v>298</v>
      </c>
      <c r="B27" s="70"/>
      <c r="C27" s="70" t="s">
        <v>511</v>
      </c>
      <c r="D27" s="70"/>
      <c r="E27" s="70" t="s">
        <v>511</v>
      </c>
      <c r="F27" s="69"/>
      <c r="G27" s="69"/>
    </row>
    <row r="28" spans="1:7" ht="12">
      <c r="A28" s="69" t="s">
        <v>301</v>
      </c>
      <c r="B28" s="70"/>
      <c r="C28" s="70" t="s">
        <v>511</v>
      </c>
      <c r="D28" s="70" t="s">
        <v>512</v>
      </c>
      <c r="E28" s="70"/>
      <c r="F28" s="69"/>
      <c r="G28" s="69"/>
    </row>
    <row r="29" spans="1:7" ht="12">
      <c r="A29" s="69" t="s">
        <v>535</v>
      </c>
      <c r="B29" s="70"/>
      <c r="C29" s="70" t="s">
        <v>511</v>
      </c>
      <c r="D29" s="70" t="s">
        <v>527</v>
      </c>
      <c r="E29" s="70" t="s">
        <v>511</v>
      </c>
      <c r="F29" s="69"/>
      <c r="G29" s="69"/>
    </row>
    <row r="30" spans="1:7" ht="12">
      <c r="A30" s="69" t="s">
        <v>303</v>
      </c>
      <c r="B30" s="70" t="s">
        <v>511</v>
      </c>
      <c r="C30" s="70" t="s">
        <v>511</v>
      </c>
      <c r="D30" s="70" t="s">
        <v>517</v>
      </c>
      <c r="E30" s="70" t="s">
        <v>511</v>
      </c>
      <c r="F30" s="69"/>
      <c r="G30" s="69"/>
    </row>
    <row r="31" spans="1:7" ht="12">
      <c r="A31" s="69" t="s">
        <v>306</v>
      </c>
      <c r="B31" s="70" t="s">
        <v>511</v>
      </c>
      <c r="C31" s="70" t="s">
        <v>511</v>
      </c>
      <c r="D31" s="70" t="s">
        <v>512</v>
      </c>
      <c r="E31" s="70" t="s">
        <v>511</v>
      </c>
      <c r="F31" s="69"/>
      <c r="G31" s="69"/>
    </row>
    <row r="32" spans="2:5" ht="12">
      <c r="B32" s="68"/>
      <c r="C32" s="68"/>
      <c r="D32" s="68"/>
      <c r="E32" s="68"/>
    </row>
    <row r="33" spans="2:5" ht="12">
      <c r="B33" s="68"/>
      <c r="C33" s="68"/>
      <c r="D33" s="68"/>
      <c r="E33" s="68"/>
    </row>
    <row r="34" spans="2:5" ht="12">
      <c r="B34" s="68"/>
      <c r="C34" s="68"/>
      <c r="D34" s="68"/>
      <c r="E34" s="68"/>
    </row>
    <row r="35" spans="2:7" ht="12">
      <c r="B35" s="68"/>
      <c r="C35" s="68"/>
      <c r="D35" s="68"/>
      <c r="E35" s="68"/>
      <c r="G35" s="156"/>
    </row>
    <row r="36" spans="2:5" ht="12">
      <c r="B36" s="68"/>
      <c r="C36" s="68"/>
      <c r="D36" s="68"/>
      <c r="E36" s="68"/>
    </row>
    <row r="37" spans="2:5" ht="12">
      <c r="B37" s="68"/>
      <c r="C37" s="68"/>
      <c r="D37" s="68"/>
      <c r="E37" s="68"/>
    </row>
    <row r="38" spans="2:7" ht="12">
      <c r="B38" s="68"/>
      <c r="C38" s="68"/>
      <c r="D38" s="68"/>
      <c r="E38" s="68"/>
      <c r="G38" s="156" t="s">
        <v>554</v>
      </c>
    </row>
    <row r="39" spans="2:5" ht="12">
      <c r="B39" s="68"/>
      <c r="C39" s="68"/>
      <c r="D39" s="68"/>
      <c r="E39" s="68"/>
    </row>
  </sheetData>
  <mergeCells count="8">
    <mergeCell ref="F1:F3"/>
    <mergeCell ref="G1:G3"/>
    <mergeCell ref="B2:B3"/>
    <mergeCell ref="C2:C3"/>
    <mergeCell ref="A1:A3"/>
    <mergeCell ref="B1:C1"/>
    <mergeCell ref="D1:D3"/>
    <mergeCell ref="E1:E3"/>
  </mergeCells>
  <printOptions horizontalCentered="1" verticalCentered="1"/>
  <pageMargins left="0.7086614173228347" right="0.5511811023622047" top="0.984251968503937" bottom="0.984251968503937" header="0.35433070866141736" footer="0.5118110236220472"/>
  <pageSetup horizontalDpi="300" verticalDpi="300" orientation="landscape" r:id="rId3"/>
  <headerFooter alignWithMargins="0">
    <oddHeader>&amp;L&amp;"Times New Roman,Regular"
     &amp;ULatin America and the Caribbean&amp;C&amp;"Times New Roman,Regular"&amp;9PCIPD/1/3
Annex III, page &amp;P
Awareness Building and Human Resource Development Activities
1996/1997/1998 up to March 31, 1999</oddHead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20" sqref="E20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WICKREMASINGHE</dc:creator>
  <cp:keywords/>
  <dc:description/>
  <cp:lastModifiedBy>WICKREMASINGHE</cp:lastModifiedBy>
  <cp:lastPrinted>1999-05-19T15:19:25Z</cp:lastPrinted>
  <dcterms:created xsi:type="dcterms:W3CDTF">1999-02-25T15:28:32Z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